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60" activeTab="5"/>
  </bookViews>
  <sheets>
    <sheet name="Мальчики 9-11" sheetId="6" r:id="rId1"/>
    <sheet name="Девочки 9-11" sheetId="7" r:id="rId2"/>
    <sheet name="Мальчики 7-8" sheetId="1" r:id="rId3"/>
    <sheet name="Девочки 7-8" sheetId="2" r:id="rId4"/>
    <sheet name="Мальчики 5-6" sheetId="3" r:id="rId5"/>
    <sheet name="Девочки 5-6" sheetId="4" r:id="rId6"/>
  </sheets>
  <calcPr calcId="144525"/>
</workbook>
</file>

<file path=xl/calcChain.xml><?xml version="1.0" encoding="utf-8"?>
<calcChain xmlns="http://schemas.openxmlformats.org/spreadsheetml/2006/main">
  <c r="I23" i="4" l="1"/>
  <c r="I22" i="4"/>
  <c r="I21" i="4"/>
  <c r="I20" i="4"/>
  <c r="I19" i="4"/>
  <c r="I18" i="4"/>
  <c r="I17" i="4"/>
  <c r="I23" i="3"/>
  <c r="I22" i="3"/>
  <c r="I21" i="3"/>
  <c r="I20" i="3"/>
  <c r="I19" i="3"/>
  <c r="I18" i="3"/>
  <c r="I17" i="3"/>
  <c r="I19" i="2"/>
  <c r="I18" i="2"/>
  <c r="I28" i="6"/>
  <c r="I27" i="6"/>
  <c r="I26" i="6"/>
  <c r="I25" i="6"/>
  <c r="I24" i="6"/>
  <c r="I23" i="6"/>
  <c r="I22" i="6"/>
  <c r="I21" i="6"/>
  <c r="I20" i="6"/>
  <c r="I19" i="6"/>
  <c r="I18" i="6"/>
  <c r="I17" i="6"/>
  <c r="I23" i="7"/>
  <c r="I22" i="7"/>
  <c r="I21" i="7"/>
  <c r="I20" i="7"/>
  <c r="I19" i="7"/>
  <c r="I18" i="7"/>
  <c r="I17" i="7"/>
  <c r="I23" i="1"/>
  <c r="I22" i="1"/>
  <c r="I21" i="1"/>
  <c r="I20" i="1"/>
  <c r="I19" i="1"/>
  <c r="I18" i="1"/>
  <c r="I17" i="1"/>
  <c r="I24" i="2"/>
  <c r="I23" i="2"/>
  <c r="I22" i="2"/>
  <c r="I21" i="2"/>
  <c r="I20" i="2"/>
</calcChain>
</file>

<file path=xl/sharedStrings.xml><?xml version="1.0" encoding="utf-8"?>
<sst xmlns="http://schemas.openxmlformats.org/spreadsheetml/2006/main" count="516" uniqueCount="176">
  <si>
    <t>Евгеньевич</t>
  </si>
  <si>
    <t>Дмитриевич</t>
  </si>
  <si>
    <t>Никита</t>
  </si>
  <si>
    <t>Данил</t>
  </si>
  <si>
    <t>Захар</t>
  </si>
  <si>
    <t>Блинов</t>
  </si>
  <si>
    <t>Михайлович</t>
  </si>
  <si>
    <t>Александрович</t>
  </si>
  <si>
    <t>Денис</t>
  </si>
  <si>
    <t>Мусаевич</t>
  </si>
  <si>
    <t xml:space="preserve">Протокол заседания жюри школьного  этапа всероссийской олимпиады школьников </t>
  </si>
  <si>
    <t>Присутствовали</t>
  </si>
  <si>
    <t>Председатель жюри:</t>
  </si>
  <si>
    <t>Члены жюри:</t>
  </si>
  <si>
    <t>Повестка дня</t>
  </si>
  <si>
    <t xml:space="preserve">Решили:  </t>
  </si>
  <si>
    <t>Предмет    Физическая культура</t>
  </si>
  <si>
    <t>Класс  7-8</t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</si>
  <si>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</si>
  <si>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</si>
  <si>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</si>
  <si>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</si>
  <si>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</si>
  <si>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</si>
  <si>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</si>
  <si>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</si>
  <si>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</si>
  <si>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</si>
  <si>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Муниципальное бюджетное общеобразовательное учреждение "Средняя общеобразовательная школа № 11"  г. Белгорода</t>
  </si>
  <si>
    <t xml:space="preserve">Максимальное количество баллов   </t>
  </si>
  <si>
    <t>1. Утверждение рейтинга участников школьного этапа всероссийской олимпиады школьников по физической культуре, __7-8__ классы</t>
  </si>
  <si>
    <t>2. Утверждение победителей и призеров школьного этапа всероссийской олимпиады школьников по  физической культуре, __7-8__ классы</t>
  </si>
  <si>
    <t>1. Утвердить рейтинг участников школьного этапа всероссийской олимпиады школьников по физической культуре, __7-8__ классы</t>
  </si>
  <si>
    <t>2. Утвердить список победителей и призеров школьного этапа всероссийской олимпиады школьников по физической культуре, __7-8__ классы</t>
  </si>
  <si>
    <t>Махов И.И.</t>
  </si>
  <si>
    <t>Воронцов Ю.А.</t>
  </si>
  <si>
    <t>Владимировна</t>
  </si>
  <si>
    <t>София</t>
  </si>
  <si>
    <t>Евгеньевна</t>
  </si>
  <si>
    <t>Ксения</t>
  </si>
  <si>
    <t>Макарова</t>
  </si>
  <si>
    <t>Вероника</t>
  </si>
  <si>
    <t>Александровна</t>
  </si>
  <si>
    <t>Мария</t>
  </si>
  <si>
    <t>Злата</t>
  </si>
  <si>
    <t>победитель</t>
  </si>
  <si>
    <t>призер</t>
  </si>
  <si>
    <t>участник</t>
  </si>
  <si>
    <t>Андреевич</t>
  </si>
  <si>
    <t>Класс  5-6</t>
  </si>
  <si>
    <t>1. Утверждение рейтинга участников школьного этапа всероссийской олимпиады школьников по физической культуре, __5-6__ классы</t>
  </si>
  <si>
    <t>2. Утверждение победителей и призеров школьного этапа всероссийской олимпиады школьников по  физической культуре, __5-6__ классы</t>
  </si>
  <si>
    <t>1. Утвердить рейтинг участников школьного этапа всероссийской олимпиады школьников по физической культуре, __5-6__ классы</t>
  </si>
  <si>
    <t>2. Утвердить список победителей и призеров школьного этапа всероссийской олимпиады школьников по физической культуре, __5-6__ классы</t>
  </si>
  <si>
    <t>Игоревич</t>
  </si>
  <si>
    <t>Букарев</t>
  </si>
  <si>
    <t>Матвей</t>
  </si>
  <si>
    <t>Юрьевич</t>
  </si>
  <si>
    <t>Сергеевич</t>
  </si>
  <si>
    <t>Андрей</t>
  </si>
  <si>
    <t>Сергеевна</t>
  </si>
  <si>
    <t>Григорова</t>
  </si>
  <si>
    <t>Анастасия</t>
  </si>
  <si>
    <t>Игоревна</t>
  </si>
  <si>
    <t>Алина</t>
  </si>
  <si>
    <t>Максимовна</t>
  </si>
  <si>
    <t>Землянская</t>
  </si>
  <si>
    <t>Кира</t>
  </si>
  <si>
    <t>Воронцов Юрий Александрович</t>
  </si>
  <si>
    <t>Махов Игорь Игоревич</t>
  </si>
  <si>
    <t>Даурбеков</t>
  </si>
  <si>
    <t>Илез</t>
  </si>
  <si>
    <t xml:space="preserve">Юненко </t>
  </si>
  <si>
    <t>Максим</t>
  </si>
  <si>
    <t>Богдан</t>
  </si>
  <si>
    <t>Канский</t>
  </si>
  <si>
    <t>Постников</t>
  </si>
  <si>
    <t>Дмитриенко</t>
  </si>
  <si>
    <t>Ян</t>
  </si>
  <si>
    <t>7 Б</t>
  </si>
  <si>
    <t>8 В</t>
  </si>
  <si>
    <t>8 Б</t>
  </si>
  <si>
    <t>7 В</t>
  </si>
  <si>
    <t>Асадчая</t>
  </si>
  <si>
    <t>Родионенко</t>
  </si>
  <si>
    <t>Хапугина</t>
  </si>
  <si>
    <t>Дарья</t>
  </si>
  <si>
    <t>Николаевна</t>
  </si>
  <si>
    <t>Лучникова</t>
  </si>
  <si>
    <t>Ирина</t>
  </si>
  <si>
    <t>Дмитреевна</t>
  </si>
  <si>
    <t>6 В</t>
  </si>
  <si>
    <t>Артём</t>
  </si>
  <si>
    <t>Лысенко</t>
  </si>
  <si>
    <t>Монастырев</t>
  </si>
  <si>
    <t>Иван</t>
  </si>
  <si>
    <t>Анатольевич</t>
  </si>
  <si>
    <t>Евженко</t>
  </si>
  <si>
    <t>Михаил</t>
  </si>
  <si>
    <t xml:space="preserve">Дородных </t>
  </si>
  <si>
    <t>Макар</t>
  </si>
  <si>
    <t>Слёзкин</t>
  </si>
  <si>
    <t xml:space="preserve">Щукин </t>
  </si>
  <si>
    <t>Олегович</t>
  </si>
  <si>
    <t>6 Г</t>
  </si>
  <si>
    <t>Кикоть</t>
  </si>
  <si>
    <t xml:space="preserve">Бочарова </t>
  </si>
  <si>
    <t>Устьянова</t>
  </si>
  <si>
    <t>Чепурных</t>
  </si>
  <si>
    <t>Ладченко</t>
  </si>
  <si>
    <t>Екатерина</t>
  </si>
  <si>
    <t>Казакова</t>
  </si>
  <si>
    <t>Выродова</t>
  </si>
  <si>
    <t>6 Б</t>
  </si>
  <si>
    <t>Дмитрий</t>
  </si>
  <si>
    <t>Немыкин</t>
  </si>
  <si>
    <t>Викторович</t>
  </si>
  <si>
    <t>Комаров</t>
  </si>
  <si>
    <t>Ким</t>
  </si>
  <si>
    <t>Тимурович</t>
  </si>
  <si>
    <t>11 А</t>
  </si>
  <si>
    <t>10 А</t>
  </si>
  <si>
    <t>Класс  9-11</t>
  </si>
  <si>
    <t>1. Утверждение рейтинга участников школьного этапа всероссийской олимпиады школьников по физической культуре, __9-11__ классы</t>
  </si>
  <si>
    <t>2. Утверждение победителей и призеров школьного этапа всероссийской олимпиады школьников по  физической культуре, __9-11__ классы</t>
  </si>
  <si>
    <t>1. Утвердить рейтинг участников школьного этапа всероссийской олимпиады школьников по физической культуре, __9-11__ классы</t>
  </si>
  <si>
    <t>2. Утвердить список победителей и призеров школьного этапа всероссийской олимпиады школьников по физической культуре, __9-11__ классы</t>
  </si>
  <si>
    <t>Тарасова</t>
  </si>
  <si>
    <t>Константиновна</t>
  </si>
  <si>
    <t>Марьина</t>
  </si>
  <si>
    <t>Ангелина</t>
  </si>
  <si>
    <t>Недосеков</t>
  </si>
  <si>
    <t>Вячеславович</t>
  </si>
  <si>
    <t>Высторобский</t>
  </si>
  <si>
    <t>Скрипкин</t>
  </si>
  <si>
    <t>Тимошенко</t>
  </si>
  <si>
    <t>9 В</t>
  </si>
  <si>
    <t>Есионов</t>
  </si>
  <si>
    <t>Игорь</t>
  </si>
  <si>
    <t>11 Б</t>
  </si>
  <si>
    <t>Курицын Иван Андреевич</t>
  </si>
  <si>
    <t>Дата   27.09.2024</t>
  </si>
  <si>
    <t>Курицын И. А.</t>
  </si>
  <si>
    <t>Воронцов Ю. А.</t>
  </si>
  <si>
    <t>Махов И. И.</t>
  </si>
  <si>
    <t>Махов И.И., Воронцов Ю.А., Курицын И.А.</t>
  </si>
  <si>
    <t>Дорофеев</t>
  </si>
  <si>
    <t>Александр</t>
  </si>
  <si>
    <t xml:space="preserve">Количество участников    </t>
  </si>
  <si>
    <t>Васильченко</t>
  </si>
  <si>
    <t>9 Б</t>
  </si>
  <si>
    <t>9 Г</t>
  </si>
  <si>
    <t>Ларионова</t>
  </si>
  <si>
    <t>Ольга</t>
  </si>
  <si>
    <t>Захидинова</t>
  </si>
  <si>
    <t>Виктория</t>
  </si>
  <si>
    <t>Донцова</t>
  </si>
  <si>
    <t>Валентиновна</t>
  </si>
  <si>
    <t>призёр</t>
  </si>
  <si>
    <t>Количество участников    6</t>
  </si>
  <si>
    <t>Махов</t>
  </si>
  <si>
    <t>Владислав</t>
  </si>
  <si>
    <t>Шумов</t>
  </si>
  <si>
    <t>Волков</t>
  </si>
  <si>
    <t>Витальевич</t>
  </si>
  <si>
    <t>Романович</t>
  </si>
  <si>
    <t>Курицын И.А.</t>
  </si>
  <si>
    <t>Дата  27.09.2024</t>
  </si>
  <si>
    <t>Количество участников    8</t>
  </si>
  <si>
    <t>Количество участников    7</t>
  </si>
  <si>
    <t>Колесникова</t>
  </si>
  <si>
    <t>Костина</t>
  </si>
  <si>
    <t>Дарина</t>
  </si>
  <si>
    <t>Коптев</t>
  </si>
  <si>
    <t>Романовна</t>
  </si>
  <si>
    <t>Шаповалова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</si>
</sst>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96">
    <xf numFmtId="0" fontId="0" fillId="0" borderId="0" xfId="0"/>
    <xf numFmtId="0" fontId="4" fillId="0" borderId="0" xfId="0" applyFont="1"/>
    <xf numFmtId="16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3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3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left" vertical="center"/>
    </xf>
    <xf numFmtId="165" fontId="7" fillId="0" borderId="2" xfId="4" applyNumberFormat="1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65" fontId="7" fillId="3" borderId="2" xfId="3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 wrapText="1"/>
    </xf>
    <xf numFmtId="165" fontId="7" fillId="0" borderId="2" xfId="3" applyNumberFormat="1" applyFont="1" applyFill="1" applyBorder="1" applyAlignment="1" applyProtection="1">
      <alignment horizontal="left" vertical="center" wrapText="1"/>
    </xf>
    <xf numFmtId="165" fontId="7" fillId="0" borderId="2" xfId="3" applyNumberFormat="1" applyFont="1" applyFill="1" applyBorder="1" applyAlignment="1" applyProtection="1">
      <alignment horizontal="center" vertical="center"/>
    </xf>
    <xf numFmtId="165" fontId="7" fillId="0" borderId="2" xfId="3" applyNumberFormat="1" applyFont="1" applyFill="1" applyBorder="1" applyAlignment="1" applyProtection="1">
      <alignment horizontal="center" vertical="center" wrapText="1"/>
    </xf>
    <xf numFmtId="165" fontId="7" fillId="3" borderId="2" xfId="3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7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65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165" fontId="7" fillId="0" borderId="0" xfId="0" applyNumberFormat="1" applyFont="1" applyFill="1" applyBorder="1" applyAlignment="1" applyProtection="1">
      <alignment horizontal="left" vertical="top" wrapText="1"/>
    </xf>
    <xf numFmtId="0" fontId="6" fillId="0" borderId="0" xfId="2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/>
    </xf>
    <xf numFmtId="0" fontId="0" fillId="0" borderId="0" xfId="0" applyBorder="1"/>
    <xf numFmtId="2" fontId="3" fillId="0" borderId="0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5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left" vertical="center"/>
    </xf>
    <xf numFmtId="14" fontId="3" fillId="0" borderId="2" xfId="0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 vertical="center"/>
    </xf>
    <xf numFmtId="165" fontId="7" fillId="0" borderId="0" xfId="3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left" vertical="center"/>
    </xf>
    <xf numFmtId="165" fontId="7" fillId="0" borderId="0" xfId="3" applyNumberFormat="1" applyFont="1" applyFill="1" applyBorder="1" applyAlignment="1" applyProtection="1">
      <alignment horizontal="center" vertical="center" wrapText="1"/>
    </xf>
    <xf numFmtId="165" fontId="7" fillId="0" borderId="0" xfId="3" applyNumberFormat="1" applyFont="1" applyFill="1" applyBorder="1" applyAlignment="1" applyProtection="1">
      <alignment horizontal="center" vertical="center"/>
    </xf>
    <xf numFmtId="165" fontId="7" fillId="3" borderId="0" xfId="3" applyNumberFormat="1" applyFont="1" applyFill="1" applyBorder="1" applyAlignment="1" applyProtection="1">
      <alignment horizontal="center" vertical="center" wrapText="1"/>
    </xf>
    <xf numFmtId="165" fontId="7" fillId="0" borderId="0" xfId="3" applyNumberFormat="1" applyFont="1" applyFill="1" applyBorder="1" applyAlignment="1" applyProtection="1">
      <alignment horizontal="left" vertical="center" wrapText="1"/>
    </xf>
    <xf numFmtId="165" fontId="7" fillId="3" borderId="0" xfId="3" applyNumberFormat="1" applyFont="1" applyFill="1" applyBorder="1" applyAlignment="1" applyProtection="1">
      <alignment horizontal="left" vertical="center" wrapText="1"/>
    </xf>
    <xf numFmtId="165" fontId="7" fillId="0" borderId="5" xfId="0" applyNumberFormat="1" applyFont="1" applyFill="1" applyBorder="1" applyAlignment="1" applyProtection="1">
      <alignment horizontal="left" vertical="center" wrapText="1"/>
    </xf>
    <xf numFmtId="165" fontId="7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</cellXfs>
  <cellStyles count="5">
    <cellStyle name="TableStyleLight1" xfId="2"/>
    <cellStyle name="Обычный" xfId="0" builtinId="0"/>
    <cellStyle name="Обычный 2" xfId="3"/>
    <cellStyle name="Обычный 3" xfId="1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6" zoomScale="80" zoomScaleNormal="80" workbookViewId="0">
      <selection activeCell="I12" sqref="I12"/>
    </sheetView>
  </sheetViews>
  <sheetFormatPr defaultRowHeight="14.5" x14ac:dyDescent="0.35"/>
  <cols>
    <col min="1" max="1" width="8.90625" customWidth="1"/>
    <col min="2" max="2" width="15.6328125" customWidth="1"/>
    <col min="3" max="3" width="15.08984375" customWidth="1"/>
    <col min="4" max="4" width="15.26953125" customWidth="1"/>
    <col min="5" max="5" width="13.26953125" customWidth="1"/>
    <col min="6" max="6" width="56.6328125" customWidth="1"/>
    <col min="8" max="8" width="30.26953125" customWidth="1"/>
    <col min="9" max="9" width="11.26953125" customWidth="1"/>
    <col min="10" max="10" width="14.08984375" customWidth="1"/>
  </cols>
  <sheetData>
    <row r="1" spans="1:10" x14ac:dyDescent="0.35">
      <c r="A1" s="1"/>
      <c r="B1" s="4" t="s">
        <v>10</v>
      </c>
      <c r="C1" s="4"/>
      <c r="D1" s="4"/>
      <c r="E1" s="4"/>
      <c r="F1" s="4"/>
      <c r="G1" s="4"/>
      <c r="H1" s="1"/>
      <c r="I1" s="1"/>
      <c r="J1" s="1"/>
    </row>
    <row r="2" spans="1:10" x14ac:dyDescent="0.35">
      <c r="A2" s="1"/>
      <c r="B2" s="4" t="s">
        <v>16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1"/>
      <c r="B3" s="4" t="s">
        <v>141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4" t="s">
        <v>122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4" t="s">
        <v>148</v>
      </c>
      <c r="C5" s="1"/>
      <c r="D5" s="43">
        <v>12</v>
      </c>
      <c r="E5" s="1"/>
      <c r="F5" s="1"/>
      <c r="G5" s="1"/>
      <c r="H5" s="1"/>
      <c r="I5" s="1"/>
      <c r="J5" s="1"/>
    </row>
    <row r="6" spans="1:10" x14ac:dyDescent="0.35">
      <c r="A6" s="1"/>
      <c r="B6" s="4" t="s">
        <v>29</v>
      </c>
      <c r="C6" s="1"/>
      <c r="D6" s="1">
        <v>100</v>
      </c>
      <c r="E6" s="1"/>
      <c r="F6" s="1"/>
      <c r="G6" s="1"/>
      <c r="H6" s="1"/>
      <c r="I6" s="1"/>
      <c r="J6" s="1"/>
    </row>
    <row r="7" spans="1:10" x14ac:dyDescent="0.35">
      <c r="A7" s="1"/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1"/>
      <c r="B8" s="4" t="s">
        <v>12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1"/>
      <c r="B9" s="4" t="s">
        <v>13</v>
      </c>
      <c r="C9" s="1" t="s">
        <v>145</v>
      </c>
      <c r="D9" s="1"/>
      <c r="E9" s="1"/>
      <c r="F9" s="1"/>
      <c r="G9" s="1"/>
      <c r="H9" s="1"/>
      <c r="I9" s="1"/>
      <c r="J9" s="1"/>
    </row>
    <row r="10" spans="1:10" x14ac:dyDescent="0.35">
      <c r="A10" s="1"/>
      <c r="B10" s="4" t="s">
        <v>14</v>
      </c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1"/>
      <c r="B11" s="11" t="s">
        <v>123</v>
      </c>
      <c r="C11" s="11"/>
      <c r="D11" s="11"/>
      <c r="E11" s="11"/>
      <c r="F11" s="11"/>
      <c r="G11" s="1"/>
      <c r="H11" s="1"/>
      <c r="I11" s="1"/>
      <c r="J11" s="1"/>
    </row>
    <row r="12" spans="1:10" x14ac:dyDescent="0.35">
      <c r="A12" s="1"/>
      <c r="B12" s="11" t="s">
        <v>124</v>
      </c>
      <c r="C12" s="11"/>
      <c r="D12" s="11"/>
      <c r="E12" s="11"/>
      <c r="F12" s="11"/>
      <c r="G12" s="1"/>
      <c r="H12" s="1"/>
      <c r="I12" s="1"/>
      <c r="J12" s="1"/>
    </row>
    <row r="13" spans="1:10" x14ac:dyDescent="0.35">
      <c r="A13" s="1"/>
      <c r="B13" s="4" t="s">
        <v>15</v>
      </c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/>
      <c r="B14" s="93" t="s">
        <v>125</v>
      </c>
      <c r="C14" s="93"/>
      <c r="D14" s="93"/>
      <c r="E14" s="93"/>
      <c r="F14" s="93"/>
      <c r="G14" s="1"/>
      <c r="H14" s="1"/>
      <c r="I14" s="1"/>
      <c r="J14" s="1"/>
    </row>
    <row r="15" spans="1:10" x14ac:dyDescent="0.35">
      <c r="A15" s="1"/>
      <c r="B15" s="12" t="s">
        <v>126</v>
      </c>
      <c r="C15" s="12"/>
      <c r="D15" s="12"/>
      <c r="E15" s="12"/>
      <c r="F15" s="12"/>
      <c r="G15" s="1"/>
      <c r="H15" s="1"/>
      <c r="I15" s="1"/>
      <c r="J15" s="1"/>
    </row>
    <row r="16" spans="1:10" ht="28" x14ac:dyDescent="0.3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  <c r="J16" s="5" t="s">
        <v>27</v>
      </c>
    </row>
    <row r="17" spans="1:10" ht="30" customHeight="1" x14ac:dyDescent="0.35">
      <c r="A17" s="6">
        <v>1</v>
      </c>
      <c r="B17" s="41" t="s">
        <v>131</v>
      </c>
      <c r="C17" s="41" t="s">
        <v>4</v>
      </c>
      <c r="D17" s="41" t="s">
        <v>132</v>
      </c>
      <c r="E17" s="42">
        <v>39510</v>
      </c>
      <c r="F17" s="7" t="s">
        <v>28</v>
      </c>
      <c r="G17" s="6" t="s">
        <v>121</v>
      </c>
      <c r="H17" s="16" t="s">
        <v>140</v>
      </c>
      <c r="I17" s="22">
        <f>(58*100)/61</f>
        <v>95.081967213114751</v>
      </c>
      <c r="J17" s="2" t="s">
        <v>45</v>
      </c>
    </row>
    <row r="18" spans="1:10" ht="30" customHeight="1" x14ac:dyDescent="0.35">
      <c r="A18" s="6">
        <v>2</v>
      </c>
      <c r="B18" s="41" t="s">
        <v>133</v>
      </c>
      <c r="C18" s="41" t="s">
        <v>74</v>
      </c>
      <c r="D18" s="41" t="s">
        <v>7</v>
      </c>
      <c r="E18" s="42">
        <v>39475</v>
      </c>
      <c r="F18" s="7" t="s">
        <v>28</v>
      </c>
      <c r="G18" s="6" t="s">
        <v>121</v>
      </c>
      <c r="H18" s="16" t="s">
        <v>140</v>
      </c>
      <c r="I18" s="22">
        <f>(55*100)/61</f>
        <v>90.163934426229503</v>
      </c>
      <c r="J18" s="2" t="s">
        <v>46</v>
      </c>
    </row>
    <row r="19" spans="1:10" ht="30" customHeight="1" x14ac:dyDescent="0.35">
      <c r="A19" s="6">
        <v>3</v>
      </c>
      <c r="B19" s="45" t="s">
        <v>146</v>
      </c>
      <c r="C19" s="6" t="s">
        <v>147</v>
      </c>
      <c r="D19" s="6" t="s">
        <v>1</v>
      </c>
      <c r="E19" s="46">
        <v>39885</v>
      </c>
      <c r="F19" s="7" t="s">
        <v>28</v>
      </c>
      <c r="G19" s="6" t="s">
        <v>150</v>
      </c>
      <c r="H19" s="16" t="s">
        <v>68</v>
      </c>
      <c r="I19" s="22">
        <f>(53*100)/61</f>
        <v>86.885245901639351</v>
      </c>
      <c r="J19" s="2" t="s">
        <v>46</v>
      </c>
    </row>
    <row r="20" spans="1:10" ht="30" customHeight="1" x14ac:dyDescent="0.35">
      <c r="A20" s="6">
        <v>4</v>
      </c>
      <c r="B20" s="45" t="s">
        <v>70</v>
      </c>
      <c r="C20" s="6" t="s">
        <v>71</v>
      </c>
      <c r="D20" s="6" t="s">
        <v>9</v>
      </c>
      <c r="E20" s="46">
        <v>39796</v>
      </c>
      <c r="F20" s="7" t="s">
        <v>28</v>
      </c>
      <c r="G20" s="6" t="s">
        <v>151</v>
      </c>
      <c r="H20" s="16" t="s">
        <v>68</v>
      </c>
      <c r="I20" s="22">
        <f>(43*100)/61</f>
        <v>70.491803278688522</v>
      </c>
      <c r="J20" s="2" t="s">
        <v>46</v>
      </c>
    </row>
    <row r="21" spans="1:10" ht="30" customHeight="1" x14ac:dyDescent="0.35">
      <c r="A21" s="6">
        <v>5</v>
      </c>
      <c r="B21" s="41" t="s">
        <v>5</v>
      </c>
      <c r="C21" s="41" t="s">
        <v>3</v>
      </c>
      <c r="D21" s="41" t="s">
        <v>6</v>
      </c>
      <c r="E21" s="42">
        <v>39778</v>
      </c>
      <c r="F21" s="7" t="s">
        <v>28</v>
      </c>
      <c r="G21" s="6" t="s">
        <v>121</v>
      </c>
      <c r="H21" s="16" t="s">
        <v>140</v>
      </c>
      <c r="I21" s="22">
        <f>(45*100)/61</f>
        <v>73.770491803278688</v>
      </c>
      <c r="J21" s="2" t="s">
        <v>46</v>
      </c>
    </row>
    <row r="22" spans="1:10" ht="30" customHeight="1" x14ac:dyDescent="0.35">
      <c r="A22" s="6">
        <v>6</v>
      </c>
      <c r="B22" s="41" t="s">
        <v>115</v>
      </c>
      <c r="C22" s="41" t="s">
        <v>4</v>
      </c>
      <c r="D22" s="41" t="s">
        <v>116</v>
      </c>
      <c r="E22" s="42">
        <v>39095</v>
      </c>
      <c r="F22" s="7" t="s">
        <v>28</v>
      </c>
      <c r="G22" s="6" t="s">
        <v>139</v>
      </c>
      <c r="H22" s="16" t="s">
        <v>140</v>
      </c>
      <c r="I22" s="22">
        <f>(44*100)/61</f>
        <v>72.131147540983605</v>
      </c>
      <c r="J22" s="2" t="s">
        <v>47</v>
      </c>
    </row>
    <row r="23" spans="1:10" ht="30" customHeight="1" x14ac:dyDescent="0.35">
      <c r="A23" s="6">
        <v>7</v>
      </c>
      <c r="B23" s="41" t="s">
        <v>117</v>
      </c>
      <c r="C23" s="41" t="s">
        <v>118</v>
      </c>
      <c r="D23" s="41" t="s">
        <v>119</v>
      </c>
      <c r="E23" s="42">
        <v>39285</v>
      </c>
      <c r="F23" s="7" t="s">
        <v>28</v>
      </c>
      <c r="G23" s="6" t="s">
        <v>120</v>
      </c>
      <c r="H23" s="16" t="s">
        <v>69</v>
      </c>
      <c r="I23" s="22">
        <f>(33*100)/61</f>
        <v>54.098360655737707</v>
      </c>
      <c r="J23" s="2" t="s">
        <v>47</v>
      </c>
    </row>
    <row r="24" spans="1:10" ht="30" customHeight="1" x14ac:dyDescent="0.35">
      <c r="A24" s="6">
        <v>8</v>
      </c>
      <c r="B24" s="6" t="s">
        <v>134</v>
      </c>
      <c r="C24" s="6" t="s">
        <v>114</v>
      </c>
      <c r="D24" s="6" t="s">
        <v>7</v>
      </c>
      <c r="E24" s="44">
        <v>39588</v>
      </c>
      <c r="F24" s="7" t="s">
        <v>28</v>
      </c>
      <c r="G24" s="6" t="s">
        <v>121</v>
      </c>
      <c r="H24" s="16" t="s">
        <v>140</v>
      </c>
      <c r="I24" s="22">
        <f>(29*100)/61</f>
        <v>47.540983606557376</v>
      </c>
      <c r="J24" s="2" t="s">
        <v>47</v>
      </c>
    </row>
    <row r="25" spans="1:10" ht="30" customHeight="1" x14ac:dyDescent="0.35">
      <c r="A25" s="6">
        <v>9</v>
      </c>
      <c r="B25" s="6" t="s">
        <v>135</v>
      </c>
      <c r="C25" s="6" t="s">
        <v>98</v>
      </c>
      <c r="D25" s="6" t="s">
        <v>48</v>
      </c>
      <c r="E25" s="44">
        <v>39654</v>
      </c>
      <c r="F25" s="7" t="s">
        <v>28</v>
      </c>
      <c r="G25" s="6" t="s">
        <v>121</v>
      </c>
      <c r="H25" s="16" t="s">
        <v>140</v>
      </c>
      <c r="I25" s="22">
        <f>(26*100)/61</f>
        <v>42.622950819672134</v>
      </c>
      <c r="J25" s="2" t="s">
        <v>47</v>
      </c>
    </row>
    <row r="26" spans="1:10" ht="30" customHeight="1" x14ac:dyDescent="0.35">
      <c r="A26" s="6">
        <v>10</v>
      </c>
      <c r="B26" s="41" t="s">
        <v>75</v>
      </c>
      <c r="C26" s="41" t="s">
        <v>8</v>
      </c>
      <c r="D26" s="41" t="s">
        <v>1</v>
      </c>
      <c r="E26" s="42">
        <v>40042</v>
      </c>
      <c r="F26" s="7" t="s">
        <v>28</v>
      </c>
      <c r="G26" s="6" t="s">
        <v>136</v>
      </c>
      <c r="H26" s="16" t="s">
        <v>68</v>
      </c>
      <c r="I26" s="22">
        <f>(22*100)/61</f>
        <v>36.065573770491802</v>
      </c>
      <c r="J26" s="2" t="s">
        <v>47</v>
      </c>
    </row>
    <row r="27" spans="1:10" ht="30" customHeight="1" x14ac:dyDescent="0.35">
      <c r="A27" s="6">
        <v>11</v>
      </c>
      <c r="B27" s="41" t="s">
        <v>137</v>
      </c>
      <c r="C27" s="41" t="s">
        <v>138</v>
      </c>
      <c r="D27" s="41" t="s">
        <v>58</v>
      </c>
      <c r="E27" s="42">
        <v>39419</v>
      </c>
      <c r="F27" s="7" t="s">
        <v>28</v>
      </c>
      <c r="G27" s="6" t="s">
        <v>139</v>
      </c>
      <c r="H27" s="16" t="s">
        <v>140</v>
      </c>
      <c r="I27" s="22">
        <f>(17*100)/61</f>
        <v>27.868852459016395</v>
      </c>
      <c r="J27" s="2" t="s">
        <v>47</v>
      </c>
    </row>
    <row r="28" spans="1:10" ht="30" customHeight="1" x14ac:dyDescent="0.35">
      <c r="A28" s="6">
        <v>12</v>
      </c>
      <c r="B28" s="45" t="s">
        <v>149</v>
      </c>
      <c r="C28" s="6" t="s">
        <v>95</v>
      </c>
      <c r="D28" s="6" t="s">
        <v>0</v>
      </c>
      <c r="E28" s="46">
        <v>39412</v>
      </c>
      <c r="F28" s="7" t="s">
        <v>28</v>
      </c>
      <c r="G28" s="6" t="s">
        <v>121</v>
      </c>
      <c r="H28" s="16" t="s">
        <v>140</v>
      </c>
      <c r="I28" s="22">
        <f>(16*100)/61</f>
        <v>26.229508196721312</v>
      </c>
      <c r="J28" s="2" t="s">
        <v>47</v>
      </c>
    </row>
    <row r="29" spans="1:10" x14ac:dyDescent="0.35">
      <c r="A29" s="1"/>
      <c r="D29" s="1"/>
      <c r="E29" s="1"/>
      <c r="F29" s="1"/>
      <c r="G29" s="1"/>
      <c r="H29" s="1"/>
      <c r="I29" s="1"/>
      <c r="J29" s="1"/>
    </row>
    <row r="30" spans="1:10" x14ac:dyDescent="0.35">
      <c r="B30" s="4"/>
      <c r="C30" s="4"/>
    </row>
    <row r="31" spans="1:10" x14ac:dyDescent="0.35">
      <c r="B31" s="4" t="s">
        <v>13</v>
      </c>
      <c r="C31" s="4" t="s">
        <v>144</v>
      </c>
    </row>
    <row r="32" spans="1:10" x14ac:dyDescent="0.35">
      <c r="B32" s="4"/>
      <c r="C32" s="4" t="s">
        <v>143</v>
      </c>
    </row>
    <row r="33" spans="2:3" x14ac:dyDescent="0.35">
      <c r="B33" s="4"/>
      <c r="C33" s="4" t="s">
        <v>142</v>
      </c>
    </row>
  </sheetData>
  <mergeCells count="1">
    <mergeCell ref="B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3" zoomScale="81" zoomScaleNormal="81" workbookViewId="0">
      <selection activeCell="F13" sqref="F13"/>
    </sheetView>
  </sheetViews>
  <sheetFormatPr defaultRowHeight="14.5" x14ac:dyDescent="0.35"/>
  <cols>
    <col min="2" max="2" width="13.26953125" customWidth="1"/>
    <col min="3" max="3" width="13.54296875" customWidth="1"/>
    <col min="4" max="4" width="15.54296875" customWidth="1"/>
    <col min="5" max="5" width="14.54296875" customWidth="1"/>
    <col min="6" max="6" width="56.90625" customWidth="1"/>
    <col min="7" max="7" width="9.1796875" customWidth="1"/>
    <col min="8" max="8" width="32.08984375" customWidth="1"/>
    <col min="9" max="9" width="12.36328125" customWidth="1"/>
    <col min="10" max="10" width="15.453125" customWidth="1"/>
  </cols>
  <sheetData>
    <row r="1" spans="1:10" x14ac:dyDescent="0.35">
      <c r="A1" s="1"/>
      <c r="B1" s="4" t="s">
        <v>10</v>
      </c>
      <c r="C1" s="4"/>
      <c r="D1" s="4"/>
      <c r="E1" s="4"/>
      <c r="F1" s="4"/>
      <c r="G1" s="4"/>
      <c r="H1" s="1"/>
      <c r="I1" s="1"/>
      <c r="J1" s="1"/>
    </row>
    <row r="2" spans="1:10" x14ac:dyDescent="0.35">
      <c r="A2" s="1"/>
      <c r="B2" s="4" t="s">
        <v>16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1"/>
      <c r="B3" s="4" t="s">
        <v>141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4" t="s">
        <v>122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4" t="s">
        <v>169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1"/>
      <c r="B6" s="4" t="s">
        <v>29</v>
      </c>
      <c r="C6" s="1"/>
      <c r="D6" s="1">
        <v>100</v>
      </c>
      <c r="E6" s="1"/>
      <c r="F6" s="1"/>
      <c r="G6" s="1"/>
      <c r="H6" s="1"/>
      <c r="I6" s="1"/>
      <c r="J6" s="1"/>
    </row>
    <row r="7" spans="1:10" x14ac:dyDescent="0.35">
      <c r="A7" s="1"/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1"/>
      <c r="B8" s="4" t="s">
        <v>12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1"/>
      <c r="B9" s="4" t="s">
        <v>13</v>
      </c>
      <c r="C9" s="1" t="s">
        <v>145</v>
      </c>
      <c r="D9" s="1"/>
      <c r="E9" s="1"/>
      <c r="F9" s="1"/>
      <c r="G9" s="1"/>
      <c r="H9" s="1"/>
      <c r="I9" s="1"/>
      <c r="J9" s="1"/>
    </row>
    <row r="10" spans="1:10" x14ac:dyDescent="0.35">
      <c r="A10" s="1"/>
      <c r="B10" s="4" t="s">
        <v>14</v>
      </c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1"/>
      <c r="B11" s="11" t="s">
        <v>123</v>
      </c>
      <c r="C11" s="11"/>
      <c r="D11" s="11"/>
      <c r="E11" s="11"/>
      <c r="F11" s="11"/>
      <c r="G11" s="1"/>
      <c r="H11" s="1"/>
      <c r="I11" s="1"/>
      <c r="J11" s="1"/>
    </row>
    <row r="12" spans="1:10" x14ac:dyDescent="0.35">
      <c r="A12" s="1"/>
      <c r="B12" s="11" t="s">
        <v>124</v>
      </c>
      <c r="C12" s="11"/>
      <c r="D12" s="11"/>
      <c r="E12" s="11"/>
      <c r="F12" s="11"/>
      <c r="G12" s="1"/>
      <c r="H12" s="1"/>
      <c r="I12" s="1"/>
      <c r="J12" s="1"/>
    </row>
    <row r="13" spans="1:10" x14ac:dyDescent="0.35">
      <c r="A13" s="1"/>
      <c r="B13" s="4" t="s">
        <v>15</v>
      </c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/>
      <c r="B14" s="94" t="s">
        <v>125</v>
      </c>
      <c r="C14" s="94"/>
      <c r="D14" s="94"/>
      <c r="E14" s="94"/>
      <c r="F14" s="94"/>
      <c r="G14" s="1"/>
      <c r="H14" s="1"/>
      <c r="I14" s="1"/>
      <c r="J14" s="1"/>
    </row>
    <row r="15" spans="1:10" x14ac:dyDescent="0.35">
      <c r="A15" s="1"/>
      <c r="B15" s="12" t="s">
        <v>126</v>
      </c>
      <c r="C15" s="12"/>
      <c r="D15" s="12"/>
      <c r="E15" s="12"/>
      <c r="F15" s="12"/>
      <c r="G15" s="1"/>
      <c r="H15" s="1"/>
      <c r="I15" s="1"/>
      <c r="J15" s="1"/>
    </row>
    <row r="16" spans="1:10" ht="28" x14ac:dyDescent="0.3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  <c r="J16" s="5" t="s">
        <v>27</v>
      </c>
    </row>
    <row r="17" spans="1:10" ht="28" x14ac:dyDescent="0.35">
      <c r="A17" s="47">
        <v>1</v>
      </c>
      <c r="B17" s="47" t="s">
        <v>170</v>
      </c>
      <c r="C17" s="47" t="s">
        <v>37</v>
      </c>
      <c r="D17" s="47" t="s">
        <v>60</v>
      </c>
      <c r="E17" s="46">
        <v>40854</v>
      </c>
      <c r="F17" s="7" t="s">
        <v>28</v>
      </c>
      <c r="G17" s="47" t="s">
        <v>82</v>
      </c>
      <c r="H17" s="48" t="s">
        <v>69</v>
      </c>
      <c r="I17" s="22">
        <f>(59*100)/61</f>
        <v>96.721311475409834</v>
      </c>
      <c r="J17" s="47" t="s">
        <v>45</v>
      </c>
    </row>
    <row r="18" spans="1:10" ht="28" x14ac:dyDescent="0.35">
      <c r="A18" s="47">
        <v>2</v>
      </c>
      <c r="B18" s="47" t="s">
        <v>152</v>
      </c>
      <c r="C18" s="47" t="s">
        <v>153</v>
      </c>
      <c r="D18" s="47" t="s">
        <v>36</v>
      </c>
      <c r="E18" s="46">
        <v>39935</v>
      </c>
      <c r="F18" s="7" t="s">
        <v>28</v>
      </c>
      <c r="G18" s="47" t="s">
        <v>150</v>
      </c>
      <c r="H18" s="48" t="s">
        <v>68</v>
      </c>
      <c r="I18" s="22">
        <f>(57*100)/61</f>
        <v>93.442622950819668</v>
      </c>
      <c r="J18" s="47" t="s">
        <v>158</v>
      </c>
    </row>
    <row r="19" spans="1:10" ht="28" x14ac:dyDescent="0.35">
      <c r="A19" s="47">
        <v>3</v>
      </c>
      <c r="B19" s="47" t="s">
        <v>154</v>
      </c>
      <c r="C19" s="47" t="s">
        <v>155</v>
      </c>
      <c r="D19" s="47" t="s">
        <v>38</v>
      </c>
      <c r="E19" s="49">
        <v>39456</v>
      </c>
      <c r="F19" s="7" t="s">
        <v>28</v>
      </c>
      <c r="G19" s="47" t="s">
        <v>121</v>
      </c>
      <c r="H19" s="48" t="s">
        <v>140</v>
      </c>
      <c r="I19" s="22">
        <f>(56*100)/61</f>
        <v>91.803278688524586</v>
      </c>
      <c r="J19" s="47" t="s">
        <v>158</v>
      </c>
    </row>
    <row r="20" spans="1:10" ht="28" x14ac:dyDescent="0.35">
      <c r="A20" s="47">
        <v>4</v>
      </c>
      <c r="B20" s="47" t="s">
        <v>156</v>
      </c>
      <c r="C20" s="47" t="s">
        <v>39</v>
      </c>
      <c r="D20" s="47" t="s">
        <v>157</v>
      </c>
      <c r="E20" s="49">
        <v>39631</v>
      </c>
      <c r="F20" s="7" t="s">
        <v>28</v>
      </c>
      <c r="G20" s="47" t="s">
        <v>121</v>
      </c>
      <c r="H20" s="48" t="s">
        <v>140</v>
      </c>
      <c r="I20" s="22">
        <f>(55*100)/61</f>
        <v>90.163934426229503</v>
      </c>
      <c r="J20" s="2" t="s">
        <v>47</v>
      </c>
    </row>
    <row r="21" spans="1:10" ht="28" x14ac:dyDescent="0.35">
      <c r="A21" s="6">
        <v>5</v>
      </c>
      <c r="B21" s="14" t="s">
        <v>40</v>
      </c>
      <c r="C21" s="14" t="s">
        <v>41</v>
      </c>
      <c r="D21" s="14" t="s">
        <v>42</v>
      </c>
      <c r="E21" s="37">
        <v>40054</v>
      </c>
      <c r="F21" s="7" t="s">
        <v>28</v>
      </c>
      <c r="G21" s="38" t="s">
        <v>121</v>
      </c>
      <c r="H21" s="50" t="s">
        <v>140</v>
      </c>
      <c r="I21" s="22">
        <f>(55*100)/61</f>
        <v>90.163934426229503</v>
      </c>
      <c r="J21" s="2" t="s">
        <v>47</v>
      </c>
    </row>
    <row r="22" spans="1:10" ht="29.4" customHeight="1" x14ac:dyDescent="0.35">
      <c r="A22" s="6">
        <v>6</v>
      </c>
      <c r="B22" s="13" t="s">
        <v>127</v>
      </c>
      <c r="C22" s="13" t="s">
        <v>43</v>
      </c>
      <c r="D22" s="13" t="s">
        <v>128</v>
      </c>
      <c r="E22" s="37">
        <v>39364</v>
      </c>
      <c r="F22" s="7" t="s">
        <v>28</v>
      </c>
      <c r="G22" s="6" t="s">
        <v>139</v>
      </c>
      <c r="H22" s="50" t="s">
        <v>140</v>
      </c>
      <c r="I22" s="22">
        <f>(27*100)/61</f>
        <v>44.26229508196721</v>
      </c>
      <c r="J22" s="2" t="s">
        <v>47</v>
      </c>
    </row>
    <row r="23" spans="1:10" ht="27.9" customHeight="1" x14ac:dyDescent="0.35">
      <c r="A23" s="6">
        <v>7</v>
      </c>
      <c r="B23" s="13" t="s">
        <v>129</v>
      </c>
      <c r="C23" s="13" t="s">
        <v>130</v>
      </c>
      <c r="D23" s="13" t="s">
        <v>90</v>
      </c>
      <c r="E23" s="37">
        <v>39080</v>
      </c>
      <c r="F23" s="7" t="s">
        <v>28</v>
      </c>
      <c r="G23" s="6" t="s">
        <v>139</v>
      </c>
      <c r="H23" s="51" t="s">
        <v>140</v>
      </c>
      <c r="I23" s="22">
        <f>(26*100)/61</f>
        <v>42.622950819672134</v>
      </c>
      <c r="J23" s="2" t="s">
        <v>47</v>
      </c>
    </row>
    <row r="24" spans="1:10" ht="10" customHeight="1" x14ac:dyDescent="0.35">
      <c r="A24" s="18"/>
      <c r="B24" s="73"/>
      <c r="C24" s="73"/>
      <c r="D24" s="73"/>
      <c r="E24" s="78"/>
      <c r="F24" s="20"/>
      <c r="G24" s="18"/>
      <c r="H24" s="79"/>
      <c r="I24" s="75"/>
      <c r="J24" s="10"/>
    </row>
    <row r="25" spans="1:10" ht="29" hidden="1" customHeight="1" x14ac:dyDescent="0.35">
      <c r="A25" s="18"/>
      <c r="B25" s="33"/>
      <c r="C25" s="33"/>
      <c r="D25" s="33"/>
      <c r="E25" s="34"/>
      <c r="F25" s="20"/>
      <c r="G25" s="35"/>
      <c r="H25" s="21"/>
      <c r="I25" s="36"/>
      <c r="J25" s="10"/>
    </row>
    <row r="26" spans="1:10" ht="9.75" customHeight="1" x14ac:dyDescent="0.35">
      <c r="A26" s="18"/>
      <c r="B26" s="33"/>
      <c r="C26" s="33"/>
      <c r="D26" s="33"/>
      <c r="E26" s="34"/>
      <c r="F26" s="20"/>
      <c r="G26" s="35"/>
      <c r="H26" s="21"/>
      <c r="I26" s="36"/>
      <c r="J26" s="10"/>
    </row>
    <row r="27" spans="1:10" ht="33" hidden="1" customHeight="1" x14ac:dyDescent="0.35">
      <c r="A27" s="18"/>
      <c r="B27" s="33"/>
      <c r="C27" s="33"/>
      <c r="D27" s="33"/>
      <c r="E27" s="34"/>
      <c r="F27" s="20"/>
      <c r="G27" s="35"/>
      <c r="H27" s="21"/>
      <c r="I27" s="36"/>
      <c r="J27" s="10"/>
    </row>
    <row r="28" spans="1:10" hidden="1" x14ac:dyDescent="0.35">
      <c r="A28" s="18"/>
      <c r="B28" s="33"/>
      <c r="C28" s="33"/>
      <c r="D28" s="33"/>
      <c r="E28" s="34"/>
      <c r="F28" s="20"/>
      <c r="G28" s="35"/>
      <c r="H28" s="21"/>
      <c r="I28" s="36"/>
      <c r="J28" s="10"/>
    </row>
    <row r="29" spans="1:10" hidden="1" x14ac:dyDescent="0.35">
      <c r="A29" s="18"/>
      <c r="B29" s="33"/>
      <c r="C29" s="33"/>
      <c r="D29" s="33"/>
      <c r="E29" s="34"/>
      <c r="F29" s="20"/>
      <c r="G29" s="35"/>
      <c r="H29" s="21"/>
      <c r="I29" s="36"/>
      <c r="J29" s="10"/>
    </row>
    <row r="30" spans="1:10" hidden="1" x14ac:dyDescent="0.35">
      <c r="A30" s="18"/>
      <c r="B30" s="33"/>
      <c r="C30" s="33"/>
      <c r="D30" s="33"/>
      <c r="E30" s="34"/>
      <c r="F30" s="20"/>
      <c r="G30" s="35"/>
      <c r="H30" s="21"/>
      <c r="I30" s="36"/>
      <c r="J30" s="10"/>
    </row>
    <row r="31" spans="1:10" hidden="1" x14ac:dyDescent="0.35">
      <c r="A31" s="18"/>
      <c r="B31" s="33"/>
      <c r="C31" s="33"/>
      <c r="D31" s="33"/>
      <c r="E31" s="34"/>
      <c r="F31" s="20"/>
      <c r="G31" s="35"/>
      <c r="H31" s="21"/>
      <c r="I31" s="36"/>
      <c r="J31" s="10"/>
    </row>
    <row r="32" spans="1:10" hidden="1" x14ac:dyDescent="0.35">
      <c r="A32" s="18"/>
      <c r="B32" s="33"/>
      <c r="C32" s="33"/>
      <c r="D32" s="33"/>
      <c r="E32" s="34"/>
      <c r="F32" s="20"/>
      <c r="G32" s="35"/>
      <c r="H32" s="21"/>
      <c r="I32" s="36"/>
      <c r="J32" s="10"/>
    </row>
    <row r="33" spans="1:10" hidden="1" x14ac:dyDescent="0.35">
      <c r="A33" s="18"/>
      <c r="B33" s="33"/>
      <c r="C33" s="33"/>
      <c r="D33" s="33"/>
      <c r="E33" s="34"/>
      <c r="F33" s="20"/>
      <c r="G33" s="35"/>
      <c r="H33" s="18"/>
      <c r="I33" s="36"/>
      <c r="J33" s="10"/>
    </row>
    <row r="34" spans="1:10" hidden="1" x14ac:dyDescent="0.35">
      <c r="A34" s="18"/>
      <c r="B34" s="33"/>
      <c r="C34" s="33"/>
      <c r="D34" s="33"/>
      <c r="E34" s="34"/>
      <c r="F34" s="20"/>
      <c r="G34" s="35"/>
      <c r="H34" s="18"/>
      <c r="I34" s="36"/>
      <c r="J34" s="10"/>
    </row>
    <row r="35" spans="1:10" hidden="1" x14ac:dyDescent="0.35">
      <c r="A35" s="18"/>
      <c r="B35" s="33"/>
      <c r="C35" s="33"/>
      <c r="D35" s="34"/>
      <c r="E35" s="34"/>
      <c r="F35" s="20"/>
      <c r="G35" s="35"/>
      <c r="H35" s="18"/>
      <c r="I35" s="36"/>
      <c r="J35" s="10"/>
    </row>
    <row r="36" spans="1:10" hidden="1" x14ac:dyDescent="0.35">
      <c r="A36" s="1"/>
      <c r="D36" s="1"/>
      <c r="E36" s="1"/>
      <c r="F36" s="1"/>
      <c r="G36" s="1"/>
      <c r="H36" s="1"/>
      <c r="I36" s="1"/>
      <c r="J36" s="1"/>
    </row>
    <row r="37" spans="1:10" x14ac:dyDescent="0.35">
      <c r="A37" s="1"/>
      <c r="D37" s="1"/>
      <c r="E37" s="1"/>
      <c r="F37" s="1"/>
      <c r="G37" s="1"/>
      <c r="H37" s="1"/>
      <c r="I37" s="1"/>
      <c r="J37" s="1"/>
    </row>
    <row r="38" spans="1:10" x14ac:dyDescent="0.35">
      <c r="A38" s="1"/>
      <c r="D38" s="1"/>
      <c r="E38" s="1"/>
      <c r="F38" s="1"/>
      <c r="G38" s="1"/>
      <c r="H38" s="1"/>
      <c r="I38" s="1"/>
      <c r="J38" s="1"/>
    </row>
    <row r="39" spans="1:10" x14ac:dyDescent="0.35">
      <c r="B39" s="4" t="s">
        <v>13</v>
      </c>
      <c r="C39" s="4" t="s">
        <v>34</v>
      </c>
    </row>
    <row r="40" spans="1:10" x14ac:dyDescent="0.35">
      <c r="B40" s="4"/>
      <c r="C40" s="4" t="s">
        <v>35</v>
      </c>
    </row>
    <row r="41" spans="1:10" x14ac:dyDescent="0.35">
      <c r="B41" s="4"/>
      <c r="C41" s="4" t="s">
        <v>166</v>
      </c>
    </row>
  </sheetData>
  <mergeCells count="1">
    <mergeCell ref="B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zoomScale="80" zoomScaleNormal="80" workbookViewId="0">
      <selection activeCell="E6" sqref="E6"/>
    </sheetView>
  </sheetViews>
  <sheetFormatPr defaultRowHeight="14.5" x14ac:dyDescent="0.35"/>
  <cols>
    <col min="2" max="2" width="16" customWidth="1"/>
    <col min="3" max="3" width="14.08984375" customWidth="1"/>
    <col min="4" max="4" width="16.54296875" customWidth="1"/>
    <col min="5" max="5" width="14.36328125" customWidth="1"/>
    <col min="6" max="6" width="58.08984375" customWidth="1"/>
    <col min="7" max="7" width="13.08984375" customWidth="1"/>
    <col min="8" max="8" width="31.453125" customWidth="1"/>
    <col min="9" max="9" width="17.36328125" customWidth="1"/>
    <col min="10" max="10" width="16.08984375" customWidth="1"/>
    <col min="13" max="13" width="16.453125" customWidth="1"/>
  </cols>
  <sheetData>
    <row r="1" spans="1:14" x14ac:dyDescent="0.35">
      <c r="A1" s="1"/>
      <c r="B1" s="4" t="s">
        <v>10</v>
      </c>
      <c r="C1" s="4"/>
      <c r="D1" s="4"/>
      <c r="E1" s="4"/>
      <c r="F1" s="4"/>
      <c r="G1" s="4"/>
      <c r="H1" s="1"/>
      <c r="I1" s="1"/>
      <c r="J1" s="1"/>
      <c r="K1" s="1"/>
      <c r="L1" s="1"/>
      <c r="M1" s="1"/>
      <c r="N1" s="1"/>
    </row>
    <row r="2" spans="1:14" x14ac:dyDescent="0.35">
      <c r="A2" s="1"/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4" t="s">
        <v>141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A4" s="1"/>
      <c r="B4" s="4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1"/>
      <c r="B5" s="4" t="s">
        <v>159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A6" s="1"/>
      <c r="B6" s="4" t="s">
        <v>29</v>
      </c>
      <c r="C6" s="1"/>
      <c r="D6" s="1"/>
      <c r="E6" s="43">
        <v>100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35">
      <c r="A7" s="1"/>
      <c r="B7" s="4" t="s">
        <v>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1"/>
      <c r="B8" s="4" t="s">
        <v>12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5">
      <c r="A9" s="1"/>
      <c r="B9" s="4" t="s">
        <v>13</v>
      </c>
      <c r="C9" s="1" t="s">
        <v>145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5">
      <c r="A10" s="1"/>
      <c r="B10" s="4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5">
      <c r="A11" s="1"/>
      <c r="B11" s="11" t="s">
        <v>30</v>
      </c>
      <c r="C11" s="11"/>
      <c r="D11" s="11"/>
      <c r="E11" s="11"/>
      <c r="F11" s="11"/>
      <c r="G11" s="1"/>
      <c r="H11" s="1"/>
      <c r="I11" s="1"/>
      <c r="J11" s="1"/>
      <c r="K11" s="1"/>
      <c r="L11" s="1"/>
      <c r="M11" s="1"/>
      <c r="N11" s="1"/>
    </row>
    <row r="12" spans="1:14" x14ac:dyDescent="0.35">
      <c r="A12" s="1"/>
      <c r="B12" s="11" t="s">
        <v>31</v>
      </c>
      <c r="C12" s="11"/>
      <c r="D12" s="11"/>
      <c r="E12" s="11"/>
      <c r="F12" s="11"/>
      <c r="G12" s="1"/>
      <c r="H12" s="1"/>
      <c r="I12" s="1"/>
      <c r="J12" s="1"/>
      <c r="K12" s="1"/>
      <c r="L12" s="1"/>
      <c r="M12" s="1"/>
      <c r="N12" s="1"/>
    </row>
    <row r="13" spans="1:14" x14ac:dyDescent="0.35">
      <c r="A13" s="1"/>
      <c r="B13" s="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1"/>
      <c r="B14" s="94" t="s">
        <v>32</v>
      </c>
      <c r="C14" s="94"/>
      <c r="D14" s="94"/>
      <c r="E14" s="94"/>
      <c r="F14" s="94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A15" s="1"/>
      <c r="B15" s="12" t="s">
        <v>33</v>
      </c>
      <c r="C15" s="12"/>
      <c r="D15" s="12"/>
      <c r="E15" s="12"/>
      <c r="F15" s="12"/>
      <c r="G15" s="1"/>
      <c r="H15" s="1"/>
      <c r="I15" s="1"/>
      <c r="J15" s="1"/>
      <c r="K15" s="1"/>
      <c r="L15" s="1"/>
      <c r="M15" s="1"/>
      <c r="N15" s="1"/>
    </row>
    <row r="16" spans="1:14" ht="28" x14ac:dyDescent="0.3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  <c r="J16" s="5" t="s">
        <v>27</v>
      </c>
      <c r="K16" s="8"/>
      <c r="L16" s="8"/>
      <c r="M16" s="8"/>
      <c r="N16" s="1"/>
    </row>
    <row r="17" spans="1:14" ht="32.15" customHeight="1" x14ac:dyDescent="0.35">
      <c r="A17" s="6">
        <v>1</v>
      </c>
      <c r="B17" s="41" t="s">
        <v>55</v>
      </c>
      <c r="C17" s="41" t="s">
        <v>56</v>
      </c>
      <c r="D17" s="41" t="s">
        <v>57</v>
      </c>
      <c r="E17" s="44">
        <v>40666</v>
      </c>
      <c r="F17" s="40" t="s">
        <v>28</v>
      </c>
      <c r="G17" s="70" t="s">
        <v>82</v>
      </c>
      <c r="H17" s="3" t="s">
        <v>69</v>
      </c>
      <c r="I17" s="22">
        <f>(40*100)/42.5</f>
        <v>94.117647058823536</v>
      </c>
      <c r="J17" s="2" t="s">
        <v>45</v>
      </c>
      <c r="K17" s="9"/>
      <c r="L17" s="10"/>
      <c r="M17" s="10"/>
      <c r="N17" s="1"/>
    </row>
    <row r="18" spans="1:14" ht="32.15" customHeight="1" x14ac:dyDescent="0.35">
      <c r="A18" s="6">
        <v>2</v>
      </c>
      <c r="B18" s="67" t="s">
        <v>160</v>
      </c>
      <c r="C18" s="41" t="s">
        <v>161</v>
      </c>
      <c r="D18" s="41" t="s">
        <v>54</v>
      </c>
      <c r="E18" s="44">
        <v>40948</v>
      </c>
      <c r="F18" s="40" t="s">
        <v>28</v>
      </c>
      <c r="G18" s="70" t="s">
        <v>82</v>
      </c>
      <c r="H18" s="3" t="s">
        <v>69</v>
      </c>
      <c r="I18" s="22">
        <f>(39.5*100)/42.5</f>
        <v>92.941176470588232</v>
      </c>
      <c r="J18" s="2" t="s">
        <v>46</v>
      </c>
      <c r="K18" s="9"/>
      <c r="L18" s="10"/>
      <c r="M18" s="10"/>
      <c r="N18" s="1"/>
    </row>
    <row r="19" spans="1:14" ht="28" x14ac:dyDescent="0.35">
      <c r="A19" s="6">
        <v>2</v>
      </c>
      <c r="B19" s="67" t="s">
        <v>72</v>
      </c>
      <c r="C19" s="41" t="s">
        <v>73</v>
      </c>
      <c r="D19" s="41" t="s">
        <v>0</v>
      </c>
      <c r="E19" s="46">
        <v>40311</v>
      </c>
      <c r="F19" s="40" t="s">
        <v>28</v>
      </c>
      <c r="G19" s="13" t="s">
        <v>81</v>
      </c>
      <c r="H19" s="3" t="s">
        <v>69</v>
      </c>
      <c r="I19" s="22">
        <f>(38*100)/42.5</f>
        <v>89.411764705882348</v>
      </c>
      <c r="J19" s="2" t="s">
        <v>47</v>
      </c>
      <c r="K19" s="9"/>
      <c r="L19" s="10"/>
      <c r="M19" s="10"/>
      <c r="N19" s="1"/>
    </row>
    <row r="20" spans="1:14" ht="28" x14ac:dyDescent="0.35">
      <c r="A20" s="6">
        <v>3</v>
      </c>
      <c r="B20" s="67" t="s">
        <v>162</v>
      </c>
      <c r="C20" s="41" t="s">
        <v>2</v>
      </c>
      <c r="D20" s="41" t="s">
        <v>165</v>
      </c>
      <c r="E20" s="42">
        <v>40280</v>
      </c>
      <c r="F20" s="40" t="s">
        <v>28</v>
      </c>
      <c r="G20" s="13" t="s">
        <v>81</v>
      </c>
      <c r="H20" s="3" t="s">
        <v>69</v>
      </c>
      <c r="I20" s="22">
        <f>(34*100)/42.5</f>
        <v>80</v>
      </c>
      <c r="J20" s="2" t="s">
        <v>47</v>
      </c>
      <c r="K20" s="9"/>
      <c r="L20" s="10"/>
      <c r="M20" s="10"/>
      <c r="N20" s="1"/>
    </row>
    <row r="21" spans="1:14" ht="28" x14ac:dyDescent="0.35">
      <c r="A21" s="6">
        <v>4</v>
      </c>
      <c r="B21" s="67" t="s">
        <v>76</v>
      </c>
      <c r="C21" s="41" t="s">
        <v>59</v>
      </c>
      <c r="D21" s="41" t="s">
        <v>54</v>
      </c>
      <c r="E21" s="42">
        <v>39953</v>
      </c>
      <c r="F21" s="40" t="s">
        <v>28</v>
      </c>
      <c r="G21" s="13" t="s">
        <v>80</v>
      </c>
      <c r="H21" s="3" t="s">
        <v>68</v>
      </c>
      <c r="I21" s="22">
        <f>(17.5*100)/42.5</f>
        <v>41.176470588235297</v>
      </c>
      <c r="J21" s="2" t="s">
        <v>47</v>
      </c>
      <c r="K21" s="9"/>
      <c r="L21" s="10"/>
      <c r="M21" s="10"/>
      <c r="N21" s="1"/>
    </row>
    <row r="22" spans="1:14" ht="28" x14ac:dyDescent="0.35">
      <c r="A22" s="64">
        <v>5</v>
      </c>
      <c r="B22" s="68" t="s">
        <v>77</v>
      </c>
      <c r="C22" s="68" t="s">
        <v>78</v>
      </c>
      <c r="D22" s="68" t="s">
        <v>7</v>
      </c>
      <c r="E22" s="69">
        <v>40342</v>
      </c>
      <c r="F22" s="52" t="s">
        <v>28</v>
      </c>
      <c r="G22" s="66" t="s">
        <v>81</v>
      </c>
      <c r="H22" s="65" t="s">
        <v>69</v>
      </c>
      <c r="I22" s="22">
        <f>(16*100)/42.5</f>
        <v>37.647058823529413</v>
      </c>
      <c r="J22" s="2" t="s">
        <v>47</v>
      </c>
      <c r="K22" s="9"/>
      <c r="L22" s="10"/>
      <c r="M22" s="10"/>
      <c r="N22" s="1"/>
    </row>
    <row r="23" spans="1:14" ht="28" x14ac:dyDescent="0.35">
      <c r="A23" s="6">
        <v>6</v>
      </c>
      <c r="B23" s="41" t="s">
        <v>163</v>
      </c>
      <c r="C23" s="41" t="s">
        <v>147</v>
      </c>
      <c r="D23" s="41" t="s">
        <v>164</v>
      </c>
      <c r="E23" s="46">
        <v>40539</v>
      </c>
      <c r="F23" s="40" t="s">
        <v>28</v>
      </c>
      <c r="G23" s="13" t="s">
        <v>79</v>
      </c>
      <c r="H23" s="3" t="s">
        <v>69</v>
      </c>
      <c r="I23" s="22">
        <f>(12.5*100)/42.5</f>
        <v>29.411764705882351</v>
      </c>
      <c r="J23" s="2" t="s">
        <v>47</v>
      </c>
      <c r="K23" s="9"/>
      <c r="L23" s="10"/>
      <c r="M23" s="10"/>
      <c r="N23" s="1"/>
    </row>
    <row r="24" spans="1:14" x14ac:dyDescent="0.35">
      <c r="A24" s="53"/>
      <c r="B24" s="54"/>
      <c r="C24" s="55"/>
      <c r="D24" s="55"/>
      <c r="E24" s="56"/>
      <c r="F24" s="57"/>
      <c r="G24" s="58"/>
      <c r="H24" s="59"/>
      <c r="I24" s="60"/>
      <c r="J24" s="61"/>
      <c r="K24" s="9"/>
      <c r="L24" s="10"/>
      <c r="M24" s="10"/>
      <c r="N24" s="1"/>
    </row>
    <row r="25" spans="1:14" x14ac:dyDescent="0.35">
      <c r="A25" s="53"/>
      <c r="B25" s="62"/>
      <c r="C25" s="62"/>
      <c r="D25" s="62"/>
      <c r="E25" s="62"/>
      <c r="F25" s="57"/>
      <c r="G25" s="58"/>
      <c r="H25" s="59"/>
      <c r="I25" s="60"/>
      <c r="J25" s="61"/>
      <c r="K25" s="9"/>
      <c r="L25" s="10"/>
      <c r="M25" s="10"/>
      <c r="N25" s="1"/>
    </row>
    <row r="26" spans="1:14" x14ac:dyDescent="0.35">
      <c r="A26" s="53"/>
      <c r="B26" s="62"/>
      <c r="C26" s="62"/>
      <c r="D26" s="62"/>
      <c r="E26" s="62"/>
      <c r="F26" s="57"/>
      <c r="G26" s="58"/>
      <c r="H26" s="59"/>
      <c r="I26" s="60"/>
      <c r="J26" s="61"/>
      <c r="K26" s="9"/>
      <c r="L26" s="10"/>
      <c r="M26" s="10"/>
      <c r="N26" s="1"/>
    </row>
    <row r="27" spans="1:14" x14ac:dyDescent="0.35">
      <c r="A27" s="53"/>
      <c r="B27" s="4" t="s">
        <v>13</v>
      </c>
      <c r="C27" s="4" t="s">
        <v>34</v>
      </c>
      <c r="D27" s="55"/>
      <c r="E27" s="56"/>
      <c r="F27" s="57"/>
      <c r="G27" s="58"/>
      <c r="H27" s="59"/>
      <c r="I27" s="60"/>
      <c r="J27" s="61"/>
      <c r="K27" s="9"/>
      <c r="L27" s="10"/>
      <c r="M27" s="10"/>
      <c r="N27" s="1"/>
    </row>
    <row r="28" spans="1:14" x14ac:dyDescent="0.35">
      <c r="A28" s="53"/>
      <c r="B28" s="4"/>
      <c r="C28" s="4" t="s">
        <v>35</v>
      </c>
      <c r="D28" s="62"/>
      <c r="E28" s="62"/>
      <c r="F28" s="57"/>
      <c r="G28" s="58"/>
      <c r="H28" s="63"/>
      <c r="I28" s="60"/>
      <c r="J28" s="61"/>
      <c r="K28" s="9"/>
      <c r="L28" s="10"/>
      <c r="M28" s="10"/>
      <c r="N28" s="1"/>
    </row>
    <row r="29" spans="1:14" x14ac:dyDescent="0.35">
      <c r="A29" s="1"/>
      <c r="B29" s="4"/>
      <c r="C29" s="4" t="s">
        <v>166</v>
      </c>
      <c r="D29" s="15"/>
      <c r="E29" s="15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B36" s="4"/>
      <c r="C36" s="4"/>
      <c r="D36" s="4"/>
    </row>
    <row r="37" spans="1:14" x14ac:dyDescent="0.35">
      <c r="B37" s="4"/>
      <c r="C37" s="4"/>
      <c r="D37" s="4"/>
    </row>
    <row r="38" spans="1:14" x14ac:dyDescent="0.35">
      <c r="B38" s="4"/>
      <c r="C38" s="4"/>
      <c r="D38" s="4"/>
    </row>
  </sheetData>
  <mergeCells count="1">
    <mergeCell ref="B14:F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zoomScale="80" zoomScaleNormal="80" workbookViewId="0">
      <selection activeCell="D6" sqref="D6"/>
    </sheetView>
  </sheetViews>
  <sheetFormatPr defaultRowHeight="14.5" x14ac:dyDescent="0.35"/>
  <cols>
    <col min="2" max="2" width="17.54296875" customWidth="1"/>
    <col min="3" max="3" width="19" customWidth="1"/>
    <col min="4" max="4" width="17.08984375" customWidth="1"/>
    <col min="5" max="5" width="15.54296875" customWidth="1"/>
    <col min="6" max="6" width="58.453125" customWidth="1"/>
    <col min="8" max="8" width="32.90625" customWidth="1"/>
    <col min="9" max="9" width="12.453125" customWidth="1"/>
    <col min="10" max="10" width="15.54296875" customWidth="1"/>
  </cols>
  <sheetData>
    <row r="1" spans="1:10" x14ac:dyDescent="0.35">
      <c r="A1" s="1"/>
      <c r="B1" s="4" t="s">
        <v>10</v>
      </c>
      <c r="C1" s="4"/>
      <c r="D1" s="4"/>
      <c r="E1" s="4"/>
      <c r="F1" s="4"/>
      <c r="G1" s="4"/>
      <c r="H1" s="1"/>
      <c r="I1" s="1"/>
      <c r="J1" s="1"/>
    </row>
    <row r="2" spans="1:10" x14ac:dyDescent="0.35">
      <c r="A2" s="1"/>
      <c r="B2" s="4" t="s">
        <v>16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1"/>
      <c r="B3" s="4" t="s">
        <v>167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4" t="s">
        <v>17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4" t="s">
        <v>168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1"/>
      <c r="B6" s="4" t="s">
        <v>29</v>
      </c>
      <c r="C6" s="1"/>
      <c r="D6" s="1">
        <v>100</v>
      </c>
      <c r="E6" s="1"/>
      <c r="F6" s="1"/>
      <c r="G6" s="1"/>
      <c r="H6" s="1"/>
      <c r="I6" s="1"/>
      <c r="J6" s="1"/>
    </row>
    <row r="7" spans="1:10" x14ac:dyDescent="0.35">
      <c r="A7" s="1"/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1"/>
      <c r="B8" s="4" t="s">
        <v>12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1"/>
      <c r="B9" s="4" t="s">
        <v>13</v>
      </c>
      <c r="C9" s="1" t="s">
        <v>145</v>
      </c>
      <c r="D9" s="1"/>
      <c r="E9" s="1"/>
      <c r="F9" s="1"/>
      <c r="G9" s="1"/>
      <c r="H9" s="1"/>
      <c r="I9" s="1"/>
      <c r="J9" s="1"/>
    </row>
    <row r="10" spans="1:10" x14ac:dyDescent="0.35">
      <c r="A10" s="1"/>
      <c r="B10" s="4" t="s">
        <v>14</v>
      </c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1"/>
      <c r="B11" s="93" t="s">
        <v>30</v>
      </c>
      <c r="C11" s="93"/>
      <c r="D11" s="93"/>
      <c r="E11" s="93"/>
      <c r="F11" s="93"/>
      <c r="G11" s="1"/>
      <c r="H11" s="1"/>
      <c r="I11" s="1"/>
      <c r="J11" s="1"/>
    </row>
    <row r="12" spans="1:10" x14ac:dyDescent="0.35">
      <c r="A12" s="1"/>
      <c r="B12" s="93" t="s">
        <v>31</v>
      </c>
      <c r="C12" s="93"/>
      <c r="D12" s="93"/>
      <c r="E12" s="93"/>
      <c r="F12" s="93"/>
      <c r="G12" s="1"/>
      <c r="H12" s="1"/>
      <c r="I12" s="1"/>
      <c r="J12" s="1"/>
    </row>
    <row r="13" spans="1:10" x14ac:dyDescent="0.35">
      <c r="A13" s="1"/>
      <c r="B13" s="4" t="s">
        <v>15</v>
      </c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/>
      <c r="B14" s="93" t="s">
        <v>32</v>
      </c>
      <c r="C14" s="93"/>
      <c r="D14" s="93"/>
      <c r="E14" s="93"/>
      <c r="F14" s="93"/>
      <c r="G14" s="1"/>
      <c r="H14" s="1"/>
      <c r="I14" s="1"/>
      <c r="J14" s="1"/>
    </row>
    <row r="15" spans="1:10" x14ac:dyDescent="0.35">
      <c r="A15" s="1"/>
      <c r="B15" s="95" t="s">
        <v>33</v>
      </c>
      <c r="C15" s="95"/>
      <c r="D15" s="95"/>
      <c r="E15" s="95"/>
      <c r="F15" s="95"/>
      <c r="G15" s="1"/>
      <c r="H15" s="1"/>
      <c r="I15" s="1"/>
      <c r="J15" s="1"/>
    </row>
    <row r="16" spans="1:10" ht="28" x14ac:dyDescent="0.3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  <c r="J16" s="5" t="s">
        <v>27</v>
      </c>
    </row>
    <row r="17" spans="1:10" ht="30" customHeight="1" x14ac:dyDescent="0.35">
      <c r="A17" s="6">
        <v>1</v>
      </c>
      <c r="B17" s="41" t="s">
        <v>105</v>
      </c>
      <c r="C17" s="41" t="s">
        <v>39</v>
      </c>
      <c r="D17" s="41" t="s">
        <v>63</v>
      </c>
      <c r="E17" s="42">
        <v>40691</v>
      </c>
      <c r="F17" s="7" t="s">
        <v>28</v>
      </c>
      <c r="G17" s="41" t="s">
        <v>82</v>
      </c>
      <c r="H17" s="3" t="s">
        <v>69</v>
      </c>
      <c r="I17" s="22">
        <v>95.29</v>
      </c>
      <c r="J17" s="2" t="s">
        <v>45</v>
      </c>
    </row>
    <row r="18" spans="1:10" ht="30" customHeight="1" x14ac:dyDescent="0.35">
      <c r="A18" s="6">
        <v>2</v>
      </c>
      <c r="B18" s="6" t="s">
        <v>83</v>
      </c>
      <c r="C18" s="6" t="s">
        <v>64</v>
      </c>
      <c r="D18" s="6" t="s">
        <v>65</v>
      </c>
      <c r="E18" s="42">
        <v>40793</v>
      </c>
      <c r="F18" s="7" t="s">
        <v>28</v>
      </c>
      <c r="G18" s="41" t="s">
        <v>82</v>
      </c>
      <c r="H18" s="3" t="s">
        <v>69</v>
      </c>
      <c r="I18" s="22">
        <f>(39.5*100)/42.5</f>
        <v>92.941176470588232</v>
      </c>
      <c r="J18" s="2" t="s">
        <v>46</v>
      </c>
    </row>
    <row r="19" spans="1:10" ht="30" customHeight="1" x14ac:dyDescent="0.35">
      <c r="A19" s="6">
        <v>3</v>
      </c>
      <c r="B19" s="41" t="s">
        <v>66</v>
      </c>
      <c r="C19" s="41" t="s">
        <v>67</v>
      </c>
      <c r="D19" s="41" t="s">
        <v>42</v>
      </c>
      <c r="E19" s="42">
        <v>40705</v>
      </c>
      <c r="F19" s="7" t="s">
        <v>28</v>
      </c>
      <c r="G19" s="41" t="s">
        <v>82</v>
      </c>
      <c r="H19" s="3" t="s">
        <v>69</v>
      </c>
      <c r="I19" s="22">
        <f>(39.5*100)/42.5</f>
        <v>92.941176470588232</v>
      </c>
      <c r="J19" s="2" t="s">
        <v>46</v>
      </c>
    </row>
    <row r="20" spans="1:10" ht="30" customHeight="1" x14ac:dyDescent="0.35">
      <c r="A20" s="6">
        <v>4</v>
      </c>
      <c r="B20" s="41" t="s">
        <v>61</v>
      </c>
      <c r="C20" s="41" t="s">
        <v>62</v>
      </c>
      <c r="D20" s="41" t="s">
        <v>63</v>
      </c>
      <c r="E20" s="42">
        <v>40654</v>
      </c>
      <c r="F20" s="7" t="s">
        <v>28</v>
      </c>
      <c r="G20" s="41" t="s">
        <v>82</v>
      </c>
      <c r="H20" s="3" t="s">
        <v>69</v>
      </c>
      <c r="I20" s="22">
        <f>(39*100)/42.5</f>
        <v>91.764705882352942</v>
      </c>
      <c r="J20" s="2" t="s">
        <v>47</v>
      </c>
    </row>
    <row r="21" spans="1:10" ht="30" customHeight="1" x14ac:dyDescent="0.35">
      <c r="A21" s="6">
        <v>5</v>
      </c>
      <c r="B21" s="41" t="s">
        <v>175</v>
      </c>
      <c r="C21" s="41" t="s">
        <v>64</v>
      </c>
      <c r="D21" s="41" t="s">
        <v>60</v>
      </c>
      <c r="E21" s="44">
        <v>40494</v>
      </c>
      <c r="F21" s="7" t="s">
        <v>28</v>
      </c>
      <c r="G21" s="41" t="s">
        <v>81</v>
      </c>
      <c r="H21" s="3" t="s">
        <v>69</v>
      </c>
      <c r="I21" s="22">
        <f>(32*100)/42.5</f>
        <v>75.294117647058826</v>
      </c>
      <c r="J21" s="2" t="s">
        <v>47</v>
      </c>
    </row>
    <row r="22" spans="1:10" ht="30" customHeight="1" x14ac:dyDescent="0.35">
      <c r="A22" s="6">
        <v>6</v>
      </c>
      <c r="B22" s="41" t="s">
        <v>84</v>
      </c>
      <c r="C22" s="41" t="s">
        <v>37</v>
      </c>
      <c r="D22" s="41" t="s">
        <v>38</v>
      </c>
      <c r="E22" s="44">
        <v>40584</v>
      </c>
      <c r="F22" s="7" t="s">
        <v>28</v>
      </c>
      <c r="G22" s="41" t="s">
        <v>81</v>
      </c>
      <c r="H22" s="3" t="s">
        <v>69</v>
      </c>
      <c r="I22" s="22">
        <f>(32*100)/42.5</f>
        <v>75.294117647058826</v>
      </c>
      <c r="J22" s="2" t="s">
        <v>47</v>
      </c>
    </row>
    <row r="23" spans="1:10" ht="30" customHeight="1" x14ac:dyDescent="0.35">
      <c r="A23" s="6">
        <v>7</v>
      </c>
      <c r="B23" s="41" t="s">
        <v>85</v>
      </c>
      <c r="C23" s="41" t="s">
        <v>86</v>
      </c>
      <c r="D23" s="41" t="s">
        <v>87</v>
      </c>
      <c r="E23" s="46">
        <v>40543</v>
      </c>
      <c r="F23" s="7" t="s">
        <v>28</v>
      </c>
      <c r="G23" s="41" t="s">
        <v>80</v>
      </c>
      <c r="H23" s="3" t="s">
        <v>68</v>
      </c>
      <c r="I23" s="22">
        <f>(31*100)/42.5</f>
        <v>72.941176470588232</v>
      </c>
      <c r="J23" s="2" t="s">
        <v>47</v>
      </c>
    </row>
    <row r="24" spans="1:10" ht="30" customHeight="1" x14ac:dyDescent="0.35">
      <c r="A24" s="6">
        <v>8</v>
      </c>
      <c r="B24" s="41" t="s">
        <v>88</v>
      </c>
      <c r="C24" s="41" t="s">
        <v>89</v>
      </c>
      <c r="D24" s="41" t="s">
        <v>36</v>
      </c>
      <c r="E24" s="77">
        <v>40248</v>
      </c>
      <c r="F24" s="7" t="s">
        <v>28</v>
      </c>
      <c r="G24" s="41" t="s">
        <v>79</v>
      </c>
      <c r="H24" s="3" t="s">
        <v>69</v>
      </c>
      <c r="I24" s="22">
        <f>(24*100)/42.5</f>
        <v>56.470588235294116</v>
      </c>
      <c r="J24" s="2" t="s">
        <v>47</v>
      </c>
    </row>
    <row r="25" spans="1:10" ht="30" customHeight="1" x14ac:dyDescent="0.35">
      <c r="A25" s="18"/>
      <c r="B25" s="71"/>
      <c r="C25" s="71"/>
      <c r="D25" s="71"/>
      <c r="E25" s="76"/>
      <c r="F25" s="20"/>
      <c r="G25" s="73"/>
      <c r="H25" s="74"/>
      <c r="I25" s="75"/>
      <c r="J25" s="10"/>
    </row>
    <row r="26" spans="1:10" ht="30" customHeight="1" x14ac:dyDescent="0.35">
      <c r="A26" s="18"/>
      <c r="B26" s="71"/>
      <c r="C26" s="71"/>
      <c r="D26" s="71"/>
      <c r="E26" s="72"/>
      <c r="F26" s="20"/>
      <c r="G26" s="73"/>
      <c r="H26" s="74"/>
      <c r="I26" s="75"/>
      <c r="J26" s="10"/>
    </row>
    <row r="27" spans="1:10" ht="30" customHeight="1" x14ac:dyDescent="0.35">
      <c r="A27" s="18"/>
      <c r="B27" s="71"/>
      <c r="C27" s="71"/>
      <c r="D27" s="71"/>
      <c r="E27" s="72"/>
      <c r="F27" s="20"/>
      <c r="G27" s="73"/>
      <c r="H27" s="74"/>
      <c r="I27" s="75"/>
      <c r="J27" s="10"/>
    </row>
    <row r="28" spans="1:10" ht="11.15" customHeight="1" x14ac:dyDescent="0.35">
      <c r="A28" s="18"/>
      <c r="B28" s="9"/>
      <c r="C28" s="9"/>
      <c r="D28" s="9"/>
      <c r="E28" s="19"/>
      <c r="F28" s="20"/>
      <c r="G28" s="9"/>
      <c r="H28" s="21"/>
      <c r="I28" s="9"/>
      <c r="J28" s="10"/>
    </row>
    <row r="29" spans="1:10" x14ac:dyDescent="0.35">
      <c r="A29" s="18"/>
      <c r="B29" s="9"/>
      <c r="C29" s="9"/>
      <c r="D29" s="9"/>
      <c r="E29" s="19"/>
      <c r="F29" s="20"/>
      <c r="G29" s="9"/>
      <c r="H29" s="21"/>
      <c r="I29" s="18"/>
      <c r="J29" s="10"/>
    </row>
    <row r="30" spans="1:10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5">
      <c r="A32" s="1"/>
      <c r="B32" s="4" t="s">
        <v>13</v>
      </c>
      <c r="C32" s="4" t="s">
        <v>34</v>
      </c>
      <c r="D32" s="1"/>
      <c r="E32" s="1"/>
      <c r="F32" s="1"/>
      <c r="G32" s="1"/>
      <c r="H32" s="1"/>
      <c r="I32" s="1"/>
      <c r="J32" s="1"/>
    </row>
    <row r="33" spans="1:10" x14ac:dyDescent="0.35">
      <c r="A33" s="1"/>
      <c r="B33" s="4"/>
      <c r="C33" s="4" t="s">
        <v>35</v>
      </c>
      <c r="D33" s="1"/>
      <c r="E33" s="1"/>
      <c r="F33" s="1"/>
      <c r="G33" s="1"/>
      <c r="H33" s="1"/>
      <c r="I33" s="1"/>
      <c r="J33" s="1"/>
    </row>
    <row r="34" spans="1:10" x14ac:dyDescent="0.35">
      <c r="A34" s="1"/>
      <c r="B34" s="4"/>
      <c r="C34" s="4" t="s">
        <v>166</v>
      </c>
      <c r="D34" s="1"/>
      <c r="E34" s="1"/>
      <c r="F34" s="1"/>
      <c r="G34" s="1"/>
      <c r="H34" s="1"/>
      <c r="I34" s="1"/>
      <c r="J34" s="1"/>
    </row>
    <row r="35" spans="1:10" x14ac:dyDescent="0.35">
      <c r="A35" s="1"/>
      <c r="B35" s="4"/>
      <c r="C35" s="1"/>
      <c r="D35" s="1"/>
      <c r="E35" s="1"/>
      <c r="F35" s="1"/>
      <c r="G35" s="1"/>
      <c r="H35" s="1"/>
      <c r="I35" s="1"/>
      <c r="J35" s="1"/>
    </row>
  </sheetData>
  <mergeCells count="4">
    <mergeCell ref="B11:F11"/>
    <mergeCell ref="B12:F12"/>
    <mergeCell ref="B14:F14"/>
    <mergeCell ref="B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7" zoomScale="80" zoomScaleNormal="80" workbookViewId="0">
      <selection activeCell="H18" sqref="H18"/>
    </sheetView>
  </sheetViews>
  <sheetFormatPr defaultRowHeight="14.5" x14ac:dyDescent="0.35"/>
  <cols>
    <col min="2" max="2" width="13.08984375" customWidth="1"/>
    <col min="3" max="3" width="14.54296875" customWidth="1"/>
    <col min="4" max="4" width="15.08984375" customWidth="1"/>
    <col min="5" max="5" width="12.453125" customWidth="1"/>
    <col min="6" max="6" width="57.36328125" customWidth="1"/>
    <col min="8" max="8" width="30.90625" customWidth="1"/>
    <col min="9" max="9" width="11.08984375" customWidth="1"/>
    <col min="10" max="10" width="18.36328125" customWidth="1"/>
  </cols>
  <sheetData>
    <row r="1" spans="1:10" x14ac:dyDescent="0.35">
      <c r="A1" s="1"/>
      <c r="B1" s="4" t="s">
        <v>10</v>
      </c>
      <c r="C1" s="4"/>
      <c r="D1" s="4"/>
      <c r="E1" s="4"/>
      <c r="F1" s="4"/>
      <c r="G1" s="4"/>
      <c r="H1" s="1"/>
      <c r="I1" s="1"/>
      <c r="J1" s="1"/>
    </row>
    <row r="2" spans="1:10" x14ac:dyDescent="0.35">
      <c r="A2" s="1"/>
      <c r="B2" s="4" t="s">
        <v>16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1"/>
      <c r="B3" s="4" t="s">
        <v>141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4" t="s">
        <v>49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4" t="s">
        <v>169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1"/>
      <c r="B6" s="4" t="s">
        <v>29</v>
      </c>
      <c r="C6" s="1"/>
      <c r="D6" s="1"/>
      <c r="E6" s="1">
        <v>100</v>
      </c>
      <c r="F6" s="1"/>
      <c r="G6" s="1"/>
      <c r="H6" s="1"/>
      <c r="I6" s="1"/>
      <c r="J6" s="1"/>
    </row>
    <row r="7" spans="1:10" x14ac:dyDescent="0.35">
      <c r="A7" s="1"/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1"/>
      <c r="B8" s="4" t="s">
        <v>12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1"/>
      <c r="B9" s="4" t="s">
        <v>13</v>
      </c>
      <c r="C9" s="1" t="s">
        <v>145</v>
      </c>
      <c r="D9" s="1"/>
      <c r="E9" s="1"/>
      <c r="F9" s="1"/>
      <c r="G9" s="1"/>
      <c r="H9" s="1"/>
      <c r="I9" s="1"/>
      <c r="J9" s="1"/>
    </row>
    <row r="10" spans="1:10" x14ac:dyDescent="0.35">
      <c r="A10" s="1"/>
      <c r="B10" s="4" t="s">
        <v>14</v>
      </c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1"/>
      <c r="B11" s="11" t="s">
        <v>50</v>
      </c>
      <c r="C11" s="11"/>
      <c r="D11" s="11"/>
      <c r="E11" s="11"/>
      <c r="F11" s="11"/>
      <c r="G11" s="1"/>
      <c r="H11" s="1"/>
      <c r="I11" s="1"/>
      <c r="J11" s="1"/>
    </row>
    <row r="12" spans="1:10" x14ac:dyDescent="0.35">
      <c r="A12" s="1"/>
      <c r="B12" s="11" t="s">
        <v>51</v>
      </c>
      <c r="C12" s="11"/>
      <c r="D12" s="11"/>
      <c r="E12" s="11"/>
      <c r="F12" s="11"/>
      <c r="G12" s="1"/>
      <c r="H12" s="1"/>
      <c r="I12" s="1"/>
      <c r="J12" s="1"/>
    </row>
    <row r="13" spans="1:10" x14ac:dyDescent="0.35">
      <c r="A13" s="1"/>
      <c r="B13" s="4" t="s">
        <v>15</v>
      </c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/>
      <c r="B14" s="93" t="s">
        <v>52</v>
      </c>
      <c r="C14" s="93"/>
      <c r="D14" s="93"/>
      <c r="E14" s="93"/>
      <c r="F14" s="93"/>
      <c r="G14" s="93"/>
      <c r="H14" s="93"/>
      <c r="I14" s="1"/>
      <c r="J14" s="1"/>
    </row>
    <row r="15" spans="1:10" x14ac:dyDescent="0.35">
      <c r="A15" s="1"/>
      <c r="B15" s="95" t="s">
        <v>53</v>
      </c>
      <c r="C15" s="95"/>
      <c r="D15" s="95"/>
      <c r="E15" s="95"/>
      <c r="F15" s="95"/>
      <c r="G15" s="95"/>
      <c r="H15" s="95"/>
      <c r="I15" s="1"/>
      <c r="J15" s="1"/>
    </row>
    <row r="16" spans="1:10" ht="28" x14ac:dyDescent="0.3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  <c r="J16" s="5" t="s">
        <v>27</v>
      </c>
    </row>
    <row r="17" spans="1:10" ht="30" customHeight="1" x14ac:dyDescent="0.35">
      <c r="A17" s="27">
        <v>1</v>
      </c>
      <c r="B17" s="17" t="s">
        <v>173</v>
      </c>
      <c r="C17" s="17" t="s">
        <v>2</v>
      </c>
      <c r="D17" s="17" t="s">
        <v>58</v>
      </c>
      <c r="E17" s="91">
        <v>41130</v>
      </c>
      <c r="F17" s="28" t="s">
        <v>28</v>
      </c>
      <c r="G17" s="13" t="s">
        <v>91</v>
      </c>
      <c r="H17" s="16" t="s">
        <v>68</v>
      </c>
      <c r="I17" s="22">
        <f>(28*100)/29</f>
        <v>96.551724137931032</v>
      </c>
      <c r="J17" s="2" t="s">
        <v>45</v>
      </c>
    </row>
    <row r="18" spans="1:10" ht="30" customHeight="1" x14ac:dyDescent="0.35">
      <c r="A18" s="27">
        <v>2</v>
      </c>
      <c r="B18" s="17" t="s">
        <v>93</v>
      </c>
      <c r="C18" s="17" t="s">
        <v>92</v>
      </c>
      <c r="D18" s="17" t="s">
        <v>58</v>
      </c>
      <c r="E18" s="24">
        <v>40949</v>
      </c>
      <c r="F18" s="28" t="s">
        <v>28</v>
      </c>
      <c r="G18" s="13" t="s">
        <v>91</v>
      </c>
      <c r="H18" s="16" t="s">
        <v>68</v>
      </c>
      <c r="I18" s="22">
        <f>(21*100)/29</f>
        <v>72.41379310344827</v>
      </c>
      <c r="J18" s="2" t="s">
        <v>46</v>
      </c>
    </row>
    <row r="19" spans="1:10" ht="30" customHeight="1" x14ac:dyDescent="0.35">
      <c r="A19" s="27">
        <v>3</v>
      </c>
      <c r="B19" s="17" t="s">
        <v>94</v>
      </c>
      <c r="C19" s="17" t="s">
        <v>95</v>
      </c>
      <c r="D19" s="17" t="s">
        <v>96</v>
      </c>
      <c r="E19" s="24">
        <v>41180</v>
      </c>
      <c r="F19" s="28" t="s">
        <v>28</v>
      </c>
      <c r="G19" s="13" t="s">
        <v>113</v>
      </c>
      <c r="H19" s="16" t="s">
        <v>68</v>
      </c>
      <c r="I19" s="22">
        <f>(16*100)/29</f>
        <v>55.172413793103445</v>
      </c>
      <c r="J19" s="2" t="s">
        <v>46</v>
      </c>
    </row>
    <row r="20" spans="1:10" ht="30" customHeight="1" x14ac:dyDescent="0.35">
      <c r="A20" s="27">
        <v>4</v>
      </c>
      <c r="B20" s="17" t="s">
        <v>97</v>
      </c>
      <c r="C20" s="17" t="s">
        <v>98</v>
      </c>
      <c r="D20" s="25" t="s">
        <v>1</v>
      </c>
      <c r="E20" s="23">
        <v>40602</v>
      </c>
      <c r="F20" s="28" t="s">
        <v>28</v>
      </c>
      <c r="G20" s="13" t="s">
        <v>113</v>
      </c>
      <c r="H20" s="16" t="s">
        <v>68</v>
      </c>
      <c r="I20" s="22">
        <f>(12*100)/29</f>
        <v>41.379310344827587</v>
      </c>
      <c r="J20" s="2" t="s">
        <v>47</v>
      </c>
    </row>
    <row r="21" spans="1:10" ht="30" customHeight="1" x14ac:dyDescent="0.35">
      <c r="A21" s="27">
        <v>5</v>
      </c>
      <c r="B21" s="17" t="s">
        <v>99</v>
      </c>
      <c r="C21" s="17" t="s">
        <v>100</v>
      </c>
      <c r="D21" s="17" t="s">
        <v>54</v>
      </c>
      <c r="E21" s="26">
        <v>41269</v>
      </c>
      <c r="F21" s="28" t="s">
        <v>28</v>
      </c>
      <c r="G21" s="13" t="s">
        <v>91</v>
      </c>
      <c r="H21" s="16" t="s">
        <v>68</v>
      </c>
      <c r="I21" s="22">
        <f>(9*100)/29</f>
        <v>31.03448275862069</v>
      </c>
      <c r="J21" s="2" t="s">
        <v>47</v>
      </c>
    </row>
    <row r="22" spans="1:10" ht="30" customHeight="1" x14ac:dyDescent="0.35">
      <c r="A22" s="27">
        <v>6</v>
      </c>
      <c r="B22" s="17" t="s">
        <v>101</v>
      </c>
      <c r="C22" s="17" t="s">
        <v>56</v>
      </c>
      <c r="D22" s="17" t="s">
        <v>7</v>
      </c>
      <c r="E22" s="26">
        <v>41097</v>
      </c>
      <c r="F22" s="28" t="s">
        <v>28</v>
      </c>
      <c r="G22" s="6" t="s">
        <v>113</v>
      </c>
      <c r="H22" s="16" t="s">
        <v>68</v>
      </c>
      <c r="I22" s="22">
        <f>(8*100)/29</f>
        <v>27.586206896551722</v>
      </c>
      <c r="J22" s="2" t="s">
        <v>47</v>
      </c>
    </row>
    <row r="23" spans="1:10" ht="30" customHeight="1" x14ac:dyDescent="0.35">
      <c r="A23" s="27">
        <v>7</v>
      </c>
      <c r="B23" s="17" t="s">
        <v>102</v>
      </c>
      <c r="C23" s="17" t="s">
        <v>2</v>
      </c>
      <c r="D23" s="17" t="s">
        <v>103</v>
      </c>
      <c r="E23" s="29">
        <v>41009</v>
      </c>
      <c r="F23" s="28" t="s">
        <v>28</v>
      </c>
      <c r="G23" s="6" t="s">
        <v>113</v>
      </c>
      <c r="H23" s="16" t="s">
        <v>68</v>
      </c>
      <c r="I23" s="22">
        <f>(8*100)/29</f>
        <v>27.586206896551722</v>
      </c>
      <c r="J23" s="2" t="s">
        <v>47</v>
      </c>
    </row>
    <row r="24" spans="1:10" ht="30" customHeight="1" x14ac:dyDescent="0.35">
      <c r="A24" s="80"/>
      <c r="B24" s="71"/>
      <c r="C24" s="71"/>
      <c r="D24" s="71"/>
      <c r="E24" s="89"/>
      <c r="F24" s="82"/>
      <c r="G24" s="18"/>
      <c r="H24" s="74"/>
      <c r="I24" s="83"/>
      <c r="J24" s="10"/>
    </row>
    <row r="25" spans="1:10" ht="30" customHeight="1" x14ac:dyDescent="0.35">
      <c r="A25" s="80"/>
      <c r="B25" s="71"/>
      <c r="C25" s="71"/>
      <c r="D25" s="71"/>
      <c r="E25" s="90"/>
      <c r="F25" s="82"/>
      <c r="G25" s="73"/>
      <c r="H25" s="74"/>
      <c r="I25" s="83"/>
      <c r="J25" s="10"/>
    </row>
    <row r="26" spans="1:10" x14ac:dyDescent="0.35">
      <c r="A26" s="80"/>
      <c r="B26" s="4" t="s">
        <v>13</v>
      </c>
      <c r="C26" s="4" t="s">
        <v>34</v>
      </c>
      <c r="D26" s="71"/>
      <c r="E26" s="90"/>
      <c r="F26" s="82"/>
      <c r="G26" s="18"/>
      <c r="H26" s="74"/>
      <c r="I26" s="83"/>
      <c r="J26" s="10"/>
    </row>
    <row r="27" spans="1:10" x14ac:dyDescent="0.35">
      <c r="A27" s="80"/>
      <c r="B27" s="4"/>
      <c r="C27" s="4" t="s">
        <v>35</v>
      </c>
      <c r="D27" s="71"/>
      <c r="E27" s="89"/>
      <c r="F27" s="82"/>
      <c r="G27" s="18"/>
      <c r="H27" s="74"/>
      <c r="I27" s="83"/>
      <c r="J27" s="10"/>
    </row>
    <row r="28" spans="1:10" x14ac:dyDescent="0.35">
      <c r="A28" s="80"/>
      <c r="B28" s="4"/>
      <c r="C28" s="4" t="s">
        <v>166</v>
      </c>
      <c r="D28" s="71"/>
      <c r="E28" s="81"/>
      <c r="F28" s="82"/>
      <c r="G28" s="73"/>
      <c r="H28" s="74"/>
      <c r="I28" s="83"/>
      <c r="J28" s="10"/>
    </row>
    <row r="29" spans="1:10" x14ac:dyDescent="0.35">
      <c r="A29" s="80"/>
      <c r="B29" s="71"/>
      <c r="C29" s="71"/>
      <c r="D29" s="71"/>
      <c r="E29" s="81"/>
      <c r="F29" s="82"/>
      <c r="G29" s="18"/>
      <c r="H29" s="74"/>
      <c r="I29" s="83"/>
      <c r="J29" s="10"/>
    </row>
    <row r="30" spans="1:10" x14ac:dyDescent="0.35">
      <c r="A30" s="80"/>
      <c r="B30" s="71"/>
      <c r="C30" s="71"/>
      <c r="D30" s="71"/>
      <c r="E30" s="84"/>
      <c r="F30" s="82"/>
      <c r="G30" s="73"/>
      <c r="H30" s="74"/>
      <c r="I30" s="83"/>
      <c r="J30" s="10"/>
    </row>
    <row r="31" spans="1:10" x14ac:dyDescent="0.35">
      <c r="A31" s="80"/>
      <c r="B31" s="71"/>
      <c r="C31" s="71"/>
      <c r="D31" s="71"/>
      <c r="E31" s="81"/>
      <c r="F31" s="82"/>
      <c r="G31" s="18"/>
      <c r="H31" s="74"/>
      <c r="I31" s="83"/>
      <c r="J31" s="10"/>
    </row>
    <row r="32" spans="1:10" x14ac:dyDescent="0.35">
      <c r="A32" s="80"/>
      <c r="B32" s="71"/>
      <c r="C32" s="71"/>
      <c r="D32" s="85"/>
      <c r="E32" s="81"/>
      <c r="F32" s="82"/>
      <c r="G32" s="18"/>
      <c r="H32" s="74"/>
      <c r="I32" s="83"/>
      <c r="J32" s="10"/>
    </row>
    <row r="33" spans="10:10" x14ac:dyDescent="0.35">
      <c r="J33" s="39"/>
    </row>
    <row r="34" spans="10:10" ht="8.15" customHeight="1" x14ac:dyDescent="0.35"/>
    <row r="35" spans="10:10" hidden="1" x14ac:dyDescent="0.35"/>
    <row r="36" spans="10:10" hidden="1" x14ac:dyDescent="0.35"/>
    <row r="37" spans="10:10" hidden="1" x14ac:dyDescent="0.35"/>
  </sheetData>
  <mergeCells count="2">
    <mergeCell ref="B14:H14"/>
    <mergeCell ref="B15:H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80" zoomScaleNormal="80" workbookViewId="0">
      <selection activeCell="E6" sqref="E6"/>
    </sheetView>
  </sheetViews>
  <sheetFormatPr defaultRowHeight="14.5" x14ac:dyDescent="0.35"/>
  <cols>
    <col min="2" max="2" width="17.36328125" customWidth="1"/>
    <col min="3" max="3" width="12.453125" customWidth="1"/>
    <col min="4" max="4" width="16.54296875" customWidth="1"/>
    <col min="5" max="5" width="17.54296875" customWidth="1"/>
    <col min="6" max="6" width="56.54296875" customWidth="1"/>
    <col min="7" max="7" width="8.90625" customWidth="1"/>
    <col min="8" max="8" width="30.54296875" customWidth="1"/>
    <col min="9" max="9" width="12.08984375" customWidth="1"/>
    <col min="10" max="10" width="16.6328125" customWidth="1"/>
  </cols>
  <sheetData>
    <row r="1" spans="1:10" x14ac:dyDescent="0.35">
      <c r="A1" s="1"/>
      <c r="B1" s="4" t="s">
        <v>10</v>
      </c>
      <c r="C1" s="4"/>
      <c r="D1" s="4"/>
      <c r="E1" s="4"/>
      <c r="F1" s="4"/>
      <c r="G1" s="4"/>
      <c r="H1" s="1"/>
      <c r="I1" s="1"/>
      <c r="J1" s="1"/>
    </row>
    <row r="2" spans="1:10" x14ac:dyDescent="0.35">
      <c r="A2" s="1"/>
      <c r="B2" s="4" t="s">
        <v>16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1"/>
      <c r="B3" s="4" t="s">
        <v>141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4" t="s">
        <v>49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4" t="s">
        <v>169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1"/>
      <c r="B6" s="4" t="s">
        <v>29</v>
      </c>
      <c r="C6" s="1"/>
      <c r="D6" s="1"/>
      <c r="E6" s="1">
        <v>100</v>
      </c>
      <c r="F6" s="1"/>
      <c r="G6" s="1"/>
      <c r="H6" s="1"/>
      <c r="I6" s="1"/>
      <c r="J6" s="1"/>
    </row>
    <row r="7" spans="1:10" x14ac:dyDescent="0.35">
      <c r="A7" s="1"/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1"/>
      <c r="B8" s="4" t="s">
        <v>12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1"/>
      <c r="B9" s="4" t="s">
        <v>13</v>
      </c>
      <c r="C9" s="1" t="s">
        <v>145</v>
      </c>
      <c r="D9" s="1"/>
      <c r="E9" s="1"/>
      <c r="F9" s="1"/>
      <c r="G9" s="1"/>
      <c r="H9" s="1"/>
      <c r="I9" s="1"/>
      <c r="J9" s="1"/>
    </row>
    <row r="10" spans="1:10" x14ac:dyDescent="0.35">
      <c r="A10" s="1"/>
      <c r="B10" s="4" t="s">
        <v>14</v>
      </c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1"/>
      <c r="B11" s="11" t="s">
        <v>50</v>
      </c>
      <c r="C11" s="11"/>
      <c r="D11" s="11"/>
      <c r="E11" s="11"/>
      <c r="F11" s="11"/>
      <c r="G11" s="1"/>
      <c r="H11" s="1"/>
      <c r="I11" s="1"/>
      <c r="J11" s="1"/>
    </row>
    <row r="12" spans="1:10" x14ac:dyDescent="0.35">
      <c r="A12" s="1"/>
      <c r="B12" s="11" t="s">
        <v>51</v>
      </c>
      <c r="C12" s="11"/>
      <c r="D12" s="11"/>
      <c r="E12" s="11"/>
      <c r="F12" s="11"/>
      <c r="G12" s="1"/>
      <c r="H12" s="1"/>
      <c r="I12" s="1"/>
      <c r="J12" s="1"/>
    </row>
    <row r="13" spans="1:10" x14ac:dyDescent="0.35">
      <c r="A13" s="1"/>
      <c r="B13" s="4" t="s">
        <v>15</v>
      </c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/>
      <c r="B14" s="93" t="s">
        <v>52</v>
      </c>
      <c r="C14" s="93"/>
      <c r="D14" s="93"/>
      <c r="E14" s="93"/>
      <c r="F14" s="93"/>
      <c r="G14" s="93"/>
      <c r="H14" s="93"/>
      <c r="I14" s="1"/>
      <c r="J14" s="1"/>
    </row>
    <row r="15" spans="1:10" x14ac:dyDescent="0.35">
      <c r="A15" s="1"/>
      <c r="B15" s="95" t="s">
        <v>53</v>
      </c>
      <c r="C15" s="95"/>
      <c r="D15" s="95"/>
      <c r="E15" s="95"/>
      <c r="F15" s="95"/>
      <c r="G15" s="95"/>
      <c r="H15" s="95"/>
      <c r="I15" s="1"/>
      <c r="J15" s="1"/>
    </row>
    <row r="16" spans="1:10" ht="28" x14ac:dyDescent="0.3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25</v>
      </c>
      <c r="I16" s="5" t="s">
        <v>26</v>
      </c>
      <c r="J16" s="5" t="s">
        <v>27</v>
      </c>
    </row>
    <row r="17" spans="1:10" ht="30" customHeight="1" x14ac:dyDescent="0.35">
      <c r="A17" s="6">
        <v>1</v>
      </c>
      <c r="B17" s="13" t="s">
        <v>171</v>
      </c>
      <c r="C17" s="13" t="s">
        <v>172</v>
      </c>
      <c r="D17" s="92" t="s">
        <v>174</v>
      </c>
      <c r="E17" s="92">
        <v>40945</v>
      </c>
      <c r="F17" s="7" t="s">
        <v>28</v>
      </c>
      <c r="G17" s="13" t="s">
        <v>104</v>
      </c>
      <c r="H17" s="3" t="s">
        <v>68</v>
      </c>
      <c r="I17" s="22">
        <f>(27*100)/29</f>
        <v>93.103448275862064</v>
      </c>
      <c r="J17" s="2" t="s">
        <v>45</v>
      </c>
    </row>
    <row r="18" spans="1:10" ht="30" customHeight="1" x14ac:dyDescent="0.35">
      <c r="A18" s="6">
        <v>2</v>
      </c>
      <c r="B18" s="6" t="s">
        <v>106</v>
      </c>
      <c r="C18" s="6" t="s">
        <v>62</v>
      </c>
      <c r="D18" s="13" t="s">
        <v>63</v>
      </c>
      <c r="E18" s="32">
        <v>40975</v>
      </c>
      <c r="F18" s="7" t="s">
        <v>28</v>
      </c>
      <c r="G18" s="6" t="s">
        <v>113</v>
      </c>
      <c r="H18" s="3" t="s">
        <v>68</v>
      </c>
      <c r="I18" s="22">
        <f>(21*100)/29</f>
        <v>72.41379310344827</v>
      </c>
      <c r="J18" s="2" t="s">
        <v>46</v>
      </c>
    </row>
    <row r="19" spans="1:10" ht="30" customHeight="1" x14ac:dyDescent="0.35">
      <c r="A19" s="6">
        <v>3</v>
      </c>
      <c r="B19" s="13" t="s">
        <v>107</v>
      </c>
      <c r="C19" s="13" t="s">
        <v>44</v>
      </c>
      <c r="D19" s="13" t="s">
        <v>42</v>
      </c>
      <c r="E19" s="32">
        <v>41138</v>
      </c>
      <c r="F19" s="7" t="s">
        <v>28</v>
      </c>
      <c r="G19" s="13" t="s">
        <v>113</v>
      </c>
      <c r="H19" s="3" t="s">
        <v>68</v>
      </c>
      <c r="I19" s="22">
        <f>(16*100)/29</f>
        <v>55.172413793103445</v>
      </c>
      <c r="J19" s="2" t="s">
        <v>46</v>
      </c>
    </row>
    <row r="20" spans="1:10" ht="30" customHeight="1" x14ac:dyDescent="0.35">
      <c r="A20" s="6">
        <v>4</v>
      </c>
      <c r="B20" s="13" t="s">
        <v>108</v>
      </c>
      <c r="C20" s="13" t="s">
        <v>62</v>
      </c>
      <c r="D20" s="13" t="s">
        <v>38</v>
      </c>
      <c r="E20" s="31">
        <v>41017</v>
      </c>
      <c r="F20" s="7" t="s">
        <v>28</v>
      </c>
      <c r="G20" s="13" t="s">
        <v>113</v>
      </c>
      <c r="H20" s="3" t="s">
        <v>68</v>
      </c>
      <c r="I20" s="22">
        <f>(14*100)/29</f>
        <v>48.275862068965516</v>
      </c>
      <c r="J20" s="2" t="s">
        <v>47</v>
      </c>
    </row>
    <row r="21" spans="1:10" ht="30" customHeight="1" x14ac:dyDescent="0.35">
      <c r="A21" s="6">
        <v>5</v>
      </c>
      <c r="B21" s="13" t="s">
        <v>109</v>
      </c>
      <c r="C21" s="13" t="s">
        <v>41</v>
      </c>
      <c r="D21" s="13" t="s">
        <v>60</v>
      </c>
      <c r="E21" s="32">
        <v>41040</v>
      </c>
      <c r="F21" s="7" t="s">
        <v>28</v>
      </c>
      <c r="G21" s="13" t="s">
        <v>113</v>
      </c>
      <c r="H21" s="3" t="s">
        <v>68</v>
      </c>
      <c r="I21" s="22">
        <f>(13*100)/29</f>
        <v>44.827586206896555</v>
      </c>
      <c r="J21" s="2" t="s">
        <v>47</v>
      </c>
    </row>
    <row r="22" spans="1:10" ht="30" customHeight="1" x14ac:dyDescent="0.35">
      <c r="A22" s="6">
        <v>6</v>
      </c>
      <c r="B22" s="13" t="s">
        <v>111</v>
      </c>
      <c r="C22" s="13" t="s">
        <v>110</v>
      </c>
      <c r="D22" s="13" t="s">
        <v>42</v>
      </c>
      <c r="E22" s="31">
        <v>40755</v>
      </c>
      <c r="F22" s="7" t="s">
        <v>28</v>
      </c>
      <c r="G22" s="13" t="s">
        <v>113</v>
      </c>
      <c r="H22" s="3" t="s">
        <v>68</v>
      </c>
      <c r="I22" s="22">
        <f>(13*100)/29</f>
        <v>44.827586206896555</v>
      </c>
      <c r="J22" s="2" t="s">
        <v>47</v>
      </c>
    </row>
    <row r="23" spans="1:10" ht="30" customHeight="1" x14ac:dyDescent="0.35">
      <c r="A23" s="6">
        <v>7</v>
      </c>
      <c r="B23" s="13" t="s">
        <v>112</v>
      </c>
      <c r="C23" s="13" t="s">
        <v>37</v>
      </c>
      <c r="D23" s="13" t="s">
        <v>63</v>
      </c>
      <c r="E23" s="30">
        <v>40802</v>
      </c>
      <c r="F23" s="7" t="s">
        <v>28</v>
      </c>
      <c r="G23" s="13" t="s">
        <v>113</v>
      </c>
      <c r="H23" s="3" t="s">
        <v>68</v>
      </c>
      <c r="I23" s="22">
        <f>(7*100)/29</f>
        <v>24.137931034482758</v>
      </c>
      <c r="J23" s="2" t="s">
        <v>47</v>
      </c>
    </row>
    <row r="24" spans="1:10" ht="30" customHeight="1" x14ac:dyDescent="0.35">
      <c r="A24" s="18"/>
      <c r="B24" s="73"/>
      <c r="C24" s="73"/>
      <c r="D24" s="73"/>
      <c r="E24" s="86"/>
      <c r="F24" s="20"/>
      <c r="G24" s="73"/>
      <c r="H24" s="21"/>
      <c r="I24" s="75"/>
      <c r="J24" s="10"/>
    </row>
    <row r="25" spans="1:10" ht="30" customHeight="1" x14ac:dyDescent="0.35">
      <c r="A25" s="18"/>
      <c r="B25" s="73"/>
      <c r="C25" s="73"/>
      <c r="D25" s="73"/>
      <c r="E25" s="88"/>
      <c r="F25" s="20"/>
      <c r="G25" s="73"/>
      <c r="H25" s="21"/>
      <c r="I25" s="75"/>
      <c r="J25" s="10"/>
    </row>
    <row r="26" spans="1:10" ht="30" customHeight="1" x14ac:dyDescent="0.35">
      <c r="A26" s="18"/>
      <c r="B26" s="18"/>
      <c r="C26" s="18"/>
      <c r="D26" s="73"/>
      <c r="E26" s="86"/>
      <c r="F26" s="20"/>
      <c r="G26" s="18"/>
      <c r="H26" s="21"/>
      <c r="I26" s="75"/>
      <c r="J26" s="10"/>
    </row>
    <row r="27" spans="1:10" x14ac:dyDescent="0.35">
      <c r="A27" s="18"/>
      <c r="B27" s="4" t="s">
        <v>13</v>
      </c>
      <c r="C27" s="4" t="s">
        <v>34</v>
      </c>
      <c r="D27" s="73"/>
      <c r="E27" s="86"/>
      <c r="F27" s="20"/>
      <c r="G27" s="73"/>
      <c r="H27" s="21"/>
      <c r="I27" s="75"/>
      <c r="J27" s="10"/>
    </row>
    <row r="28" spans="1:10" x14ac:dyDescent="0.35">
      <c r="A28" s="18"/>
      <c r="B28" s="4"/>
      <c r="C28" s="4" t="s">
        <v>35</v>
      </c>
      <c r="D28" s="73"/>
      <c r="E28" s="86"/>
      <c r="F28" s="20"/>
      <c r="G28" s="18"/>
      <c r="H28" s="21"/>
      <c r="I28" s="75"/>
      <c r="J28" s="10"/>
    </row>
    <row r="29" spans="1:10" x14ac:dyDescent="0.35">
      <c r="A29" s="18"/>
      <c r="B29" s="4"/>
      <c r="C29" s="4" t="s">
        <v>166</v>
      </c>
      <c r="D29" s="73"/>
      <c r="E29" s="87"/>
      <c r="F29" s="20"/>
      <c r="G29" s="73"/>
      <c r="H29" s="21"/>
      <c r="I29" s="75"/>
      <c r="J29" s="10"/>
    </row>
    <row r="30" spans="1:10" x14ac:dyDescent="0.35">
      <c r="A30" s="18"/>
      <c r="B30" s="18"/>
      <c r="C30" s="18"/>
      <c r="D30" s="73"/>
      <c r="E30" s="86"/>
      <c r="F30" s="20"/>
      <c r="G30" s="18"/>
      <c r="H30" s="21"/>
      <c r="I30" s="75"/>
      <c r="J30" s="10"/>
    </row>
    <row r="31" spans="1:10" x14ac:dyDescent="0.35">
      <c r="A31" s="18"/>
      <c r="B31" s="18"/>
      <c r="C31" s="18"/>
      <c r="D31" s="73"/>
      <c r="E31" s="87"/>
      <c r="F31" s="20"/>
      <c r="G31" s="18"/>
      <c r="H31" s="21"/>
      <c r="I31" s="75"/>
      <c r="J31" s="10"/>
    </row>
    <row r="32" spans="1:10" x14ac:dyDescent="0.35">
      <c r="A32" s="1"/>
      <c r="B32" s="4"/>
      <c r="C32" s="4"/>
      <c r="D32" s="1"/>
      <c r="E32" s="1"/>
      <c r="F32" s="1"/>
      <c r="G32" s="1"/>
      <c r="H32" s="1"/>
      <c r="I32" s="1"/>
      <c r="J32" s="1"/>
    </row>
    <row r="33" spans="1:10" x14ac:dyDescent="0.35">
      <c r="A33" s="1"/>
      <c r="B33" s="4"/>
      <c r="C33" s="1"/>
      <c r="D33" s="1"/>
      <c r="E33" s="1"/>
      <c r="F33" s="1"/>
      <c r="G33" s="1"/>
      <c r="H33" s="1"/>
      <c r="I33" s="1"/>
      <c r="J33" s="1"/>
    </row>
  </sheetData>
  <mergeCells count="2">
    <mergeCell ref="B14:H14"/>
    <mergeCell ref="B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Мальчики 9-11</vt:lpstr>
      <vt:lpstr>Девочки 9-11</vt:lpstr>
      <vt:lpstr>Мальчики 7-8</vt:lpstr>
      <vt:lpstr>Девочки 7-8</vt:lpstr>
      <vt:lpstr>Мальчики 5-6</vt:lpstr>
      <vt:lpstr>Девочки 5-6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Анжела Петровна</dc:creator>
  <cp:lastModifiedBy>Анжелла Петровна</cp:lastModifiedBy>
  <dcterms:created xsi:type="dcterms:W3CDTF">2015-06-05T18:17:20Z</dcterms:created>
  <dcterms:modified xsi:type="dcterms:W3CDTF">2024-10-03T09:56:50Z</dcterms:modified>
</cp:coreProperties>
</file>